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2021-2023" sheetId="1" r:id="rId1"/>
  </sheets>
  <definedNames>
    <definedName name="_xlnm.Print_Titles" localSheetId="0">'2021-2023'!$4:$6</definedName>
    <definedName name="_xlnm.Print_Area" localSheetId="0">'2021-2023'!$A$1:$K$258</definedName>
  </definedNames>
  <calcPr fullCalcOnLoad="1"/>
</workbook>
</file>

<file path=xl/sharedStrings.xml><?xml version="1.0" encoding="utf-8"?>
<sst xmlns="http://schemas.openxmlformats.org/spreadsheetml/2006/main" count="409" uniqueCount="116">
  <si>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</si>
  <si>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</si>
  <si>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</si>
  <si>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</si>
  <si>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</si>
  <si>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</si>
  <si>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</si>
  <si>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</si>
  <si>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</si>
  <si>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</si>
  <si>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</si>
  <si>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</si>
  <si>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</si>
  <si>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</si>
  <si>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</si>
  <si>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</si>
  <si>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</si>
  <si>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</si>
  <si>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</si>
  <si>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</si>
  <si>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</si>
  <si>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</si>
  <si>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</si>
  <si>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</si>
  <si>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</si>
  <si>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</si>
  <si>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</si>
  <si>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</si>
  <si>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</si>
  <si>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</si>
  <si>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</si>
  <si>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</si>
  <si>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</si>
  <si>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</si>
  <si>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</si>
  <si>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</si>
  <si>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</si>
  <si>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</si>
  <si>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</si>
  <si>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</si>
  <si>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</si>
  <si>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</si>
  <si>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</si>
  <si>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</si>
  <si>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</si>
  <si>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</si>
  <si>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</si>
  <si>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</si>
  <si>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</si>
  <si>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</si>
  <si>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</si>
  <si>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</si>
  <si>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</si>
  <si>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</si>
  <si>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</si>
  <si>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</si>
  <si>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</si>
  <si>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</si>
  <si>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</si>
  <si>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</si>
  <si>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</si>
  <si>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</si>
  <si>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</si>
  <si>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</si>
  <si>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</si>
  <si>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</si>
  <si>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</si>
  <si>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</si>
  <si>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</si>
  <si>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</si>
  <si>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</si>
  <si>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</si>
  <si>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</si>
  <si>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</si>
  <si>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</si>
  <si>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</si>
  <si>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</si>
  <si>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</si>
  <si>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</si>
  <si>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</si>
  <si>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</si>
  <si>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</si>
  <si>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Приобретение транспортных средств в муниципальную собственность для обеспечения муницпальных нужд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</si>
  <si>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</si>
  <si>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</si>
  <si>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</si>
  <si>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</si>
  <si>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</si>
  <si>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</si>
  <si>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</si>
  <si>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</si>
  <si>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</si>
  <si>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</si>
  <si>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</si>
  <si>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</si>
  <si>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</si>
  <si>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</si>
  <si>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</si>
  <si>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</si>
  <si>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</si>
  <si>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</si>
  <si>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</si>
  <si>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</si>
  <si>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</si>
  <si>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</si>
  <si>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</si>
  <si>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</si>
  <si>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2.3.4.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</si>
  <si>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</si>
  <si>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</si>
  <si>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</si>
  <si>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2021,          2024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</si>
  <si>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</si>
  <si>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</si>
  <si>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</si>
  <si>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 xml:space="preserve">Приложение № 2
к постановлению администрации города Евпатории Республики Крым      от__________________№_____________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</si>
</sst>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0"/>
    <numFmt numFmtId="180" formatCode="0.0"/>
    <numFmt numFmtId="181" formatCode="#,##0.00000"/>
    <numFmt numFmtId="182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8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2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3" fontId="46" fillId="0" borderId="0" xfId="0" applyNumberFormat="1" applyFont="1" applyAlignment="1">
      <alignment/>
    </xf>
    <xf numFmtId="173" fontId="46" fillId="0" borderId="0" xfId="0" applyNumberFormat="1" applyFont="1" applyFill="1" applyAlignment="1">
      <alignment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6"/>
  <sheetViews>
    <sheetView tabSelected="1" view="pageBreakPreview" zoomScale="120" zoomScaleNormal="80" zoomScaleSheetLayoutView="120" zoomScalePageLayoutView="0" workbookViewId="0" topLeftCell="A1">
      <pane ySplit="5" topLeftCell="A57" activePane="bottomLeft" state="frozen"/>
      <selection pane="topLeft" activeCell="A1" sqref="A1"/>
      <selection pane="bottomLeft" activeCell="J65" sqref="J65"/>
    </sheetView>
  </sheetViews>
  <sheetFormatPr defaultColWidth="9.140625" defaultRowHeight="15"/>
  <cols>
    <col min="1" max="1" width="7.7109375" style="9" customWidth="1"/>
    <col min="2" max="2" width="38.421875" style="3" customWidth="1"/>
    <col min="3" max="3" width="8.57421875" style="3" customWidth="1"/>
    <col min="4" max="4" width="18.28125" style="3" customWidth="1"/>
    <col min="5" max="5" width="26.00390625" style="3" customWidth="1"/>
    <col min="6" max="6" width="22.140625" style="3" customWidth="1"/>
    <col min="7" max="7" width="1.8515625" style="3" hidden="1" customWidth="1"/>
    <col min="8" max="8" width="20.00390625" style="3" customWidth="1"/>
    <col min="9" max="9" width="21.00390625" style="3" customWidth="1"/>
    <col min="10" max="10" width="21.00390625" style="2" customWidth="1"/>
    <col min="11" max="11" width="21.57421875" style="2" customWidth="1"/>
    <col min="12" max="12" width="14.57421875" style="1" bestFit="1" customWidth="1"/>
    <col min="13" max="16384" width="9.140625" style="1" customWidth="1"/>
  </cols>
  <sheetData>
    <row r="1" spans="1:11" ht="54" customHeight="1">
      <c r="A1" s="13"/>
      <c r="H1" s="31" t="s">
        <v>115</v>
      </c>
      <c r="I1" s="32"/>
      <c r="J1" s="32"/>
      <c r="K1" s="32"/>
    </row>
    <row r="2" spans="1:11" ht="57" customHeight="1">
      <c r="A2" s="13"/>
      <c r="H2" s="31" t="s">
        <v>78</v>
      </c>
      <c r="I2" s="32"/>
      <c r="J2" s="32"/>
      <c r="K2" s="32"/>
    </row>
    <row r="3" spans="1:11" ht="16.5" customHeight="1">
      <c r="A3" s="72" t="s">
        <v>58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39.75" customHeight="1">
      <c r="A4" s="58" t="s">
        <v>7</v>
      </c>
      <c r="B4" s="74" t="s">
        <v>16</v>
      </c>
      <c r="C4" s="56" t="s">
        <v>0</v>
      </c>
      <c r="D4" s="58" t="s">
        <v>15</v>
      </c>
      <c r="E4" s="58" t="s">
        <v>8</v>
      </c>
      <c r="F4" s="58" t="s">
        <v>9</v>
      </c>
      <c r="G4" s="58" t="s">
        <v>1</v>
      </c>
      <c r="H4" s="58"/>
      <c r="I4" s="58"/>
      <c r="J4" s="58"/>
      <c r="K4" s="58"/>
    </row>
    <row r="5" spans="1:11" ht="39.75" customHeight="1">
      <c r="A5" s="58"/>
      <c r="B5" s="75"/>
      <c r="C5" s="55"/>
      <c r="D5" s="58"/>
      <c r="E5" s="58"/>
      <c r="F5" s="58"/>
      <c r="G5" s="5">
        <v>2016</v>
      </c>
      <c r="H5" s="5">
        <v>2021</v>
      </c>
      <c r="I5" s="5">
        <v>2022</v>
      </c>
      <c r="J5" s="5">
        <v>2023</v>
      </c>
      <c r="K5" s="5">
        <v>2024</v>
      </c>
    </row>
    <row r="6" spans="1:11" ht="24.75" customHeight="1">
      <c r="A6" s="5">
        <v>1</v>
      </c>
      <c r="B6" s="20">
        <v>2</v>
      </c>
      <c r="C6" s="5">
        <v>3</v>
      </c>
      <c r="D6" s="5">
        <v>4</v>
      </c>
      <c r="E6" s="5">
        <v>5</v>
      </c>
      <c r="F6" s="5">
        <v>6</v>
      </c>
      <c r="G6" s="5">
        <v>8</v>
      </c>
      <c r="H6" s="5">
        <v>7</v>
      </c>
      <c r="I6" s="5">
        <v>8</v>
      </c>
      <c r="J6" s="5">
        <v>9</v>
      </c>
      <c r="K6" s="5">
        <v>10</v>
      </c>
    </row>
    <row r="7" spans="1:11" ht="21" customHeight="1">
      <c r="A7" s="59" t="s">
        <v>67</v>
      </c>
      <c r="B7" s="67" t="s">
        <v>66</v>
      </c>
      <c r="C7" s="33"/>
      <c r="D7" s="51" t="s">
        <v>97</v>
      </c>
      <c r="E7" s="4" t="s">
        <v>2</v>
      </c>
      <c r="F7" s="21">
        <f aca="true" t="shared" si="0" ref="F7:K7">SUM(F8:F12)</f>
        <v>1598118.10451</v>
      </c>
      <c r="G7" s="21">
        <f t="shared" si="0"/>
        <v>0</v>
      </c>
      <c r="H7" s="21">
        <f t="shared" si="0"/>
        <v>1454791.73973</v>
      </c>
      <c r="I7" s="21">
        <f t="shared" si="0"/>
        <v>84517.8815</v>
      </c>
      <c r="J7" s="21">
        <f t="shared" si="0"/>
        <v>28397.83164</v>
      </c>
      <c r="K7" s="21">
        <f t="shared" si="0"/>
        <v>30410.65164</v>
      </c>
    </row>
    <row r="8" spans="1:12" ht="21" customHeight="1">
      <c r="A8" s="59"/>
      <c r="B8" s="68"/>
      <c r="C8" s="34"/>
      <c r="D8" s="52"/>
      <c r="E8" s="4" t="s">
        <v>3</v>
      </c>
      <c r="F8" s="21">
        <f>SUM(H8:K8)</f>
        <v>55843.38187</v>
      </c>
      <c r="G8" s="22"/>
      <c r="H8" s="21">
        <f aca="true" t="shared" si="1" ref="H8:K12">H14+H32+H38+H44</f>
        <v>55843.38187</v>
      </c>
      <c r="I8" s="21">
        <f>I14+I32+I38+I44</f>
        <v>0</v>
      </c>
      <c r="J8" s="21">
        <f t="shared" si="1"/>
        <v>0</v>
      </c>
      <c r="K8" s="21">
        <f t="shared" si="1"/>
        <v>0</v>
      </c>
      <c r="L8" s="29"/>
    </row>
    <row r="9" spans="1:11" ht="21" customHeight="1">
      <c r="A9" s="59"/>
      <c r="B9" s="68"/>
      <c r="C9" s="34"/>
      <c r="D9" s="52"/>
      <c r="E9" s="15" t="s">
        <v>77</v>
      </c>
      <c r="F9" s="21">
        <f>SUM(H9:K9)</f>
        <v>1350000</v>
      </c>
      <c r="G9" s="22"/>
      <c r="H9" s="21">
        <f t="shared" si="1"/>
        <v>1350000</v>
      </c>
      <c r="I9" s="21">
        <f t="shared" si="1"/>
        <v>0</v>
      </c>
      <c r="J9" s="21">
        <f t="shared" si="1"/>
        <v>0</v>
      </c>
      <c r="K9" s="21">
        <f t="shared" si="1"/>
        <v>0</v>
      </c>
    </row>
    <row r="10" spans="1:11" ht="21" customHeight="1">
      <c r="A10" s="59"/>
      <c r="B10" s="68"/>
      <c r="C10" s="34"/>
      <c r="D10" s="52"/>
      <c r="E10" s="4" t="s">
        <v>4</v>
      </c>
      <c r="F10" s="21">
        <f>SUM(H10:K10)</f>
        <v>0</v>
      </c>
      <c r="G10" s="22"/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</row>
    <row r="11" spans="1:11" ht="21" customHeight="1">
      <c r="A11" s="59"/>
      <c r="B11" s="68"/>
      <c r="C11" s="34"/>
      <c r="D11" s="52"/>
      <c r="E11" s="4" t="s">
        <v>5</v>
      </c>
      <c r="F11" s="21">
        <f>SUM(H11:K11)</f>
        <v>192274.72264</v>
      </c>
      <c r="G11" s="22"/>
      <c r="H11" s="21">
        <f t="shared" si="1"/>
        <v>48948.35786</v>
      </c>
      <c r="I11" s="21">
        <f>I17+I35+I41+I47</f>
        <v>84517.8815</v>
      </c>
      <c r="J11" s="21">
        <f t="shared" si="1"/>
        <v>28397.83164</v>
      </c>
      <c r="K11" s="21">
        <f t="shared" si="1"/>
        <v>30410.65164</v>
      </c>
    </row>
    <row r="12" spans="1:11" ht="21" customHeight="1">
      <c r="A12" s="59"/>
      <c r="B12" s="69"/>
      <c r="C12" s="35"/>
      <c r="D12" s="53"/>
      <c r="E12" s="4" t="s">
        <v>6</v>
      </c>
      <c r="F12" s="21">
        <f>SUM(H12:K12)</f>
        <v>0</v>
      </c>
      <c r="G12" s="22"/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</row>
    <row r="13" spans="1:11" ht="21" customHeight="1">
      <c r="A13" s="59" t="s">
        <v>54</v>
      </c>
      <c r="B13" s="63" t="s">
        <v>59</v>
      </c>
      <c r="C13" s="61" t="s">
        <v>86</v>
      </c>
      <c r="D13" s="58" t="s">
        <v>38</v>
      </c>
      <c r="E13" s="4" t="s">
        <v>2</v>
      </c>
      <c r="F13" s="23">
        <f aca="true" t="shared" si="2" ref="F13:K13">SUM(F14:F18)</f>
        <v>192274.72063999998</v>
      </c>
      <c r="G13" s="23">
        <f t="shared" si="2"/>
        <v>0</v>
      </c>
      <c r="H13" s="23">
        <f>SUM(H14:H18)</f>
        <v>48948.35686</v>
      </c>
      <c r="I13" s="23">
        <f t="shared" si="2"/>
        <v>84517.8805</v>
      </c>
      <c r="J13" s="23">
        <f t="shared" si="2"/>
        <v>28397.83164</v>
      </c>
      <c r="K13" s="23">
        <f t="shared" si="2"/>
        <v>30410.65164</v>
      </c>
    </row>
    <row r="14" spans="1:11" ht="21" customHeight="1">
      <c r="A14" s="70"/>
      <c r="B14" s="63"/>
      <c r="C14" s="61"/>
      <c r="D14" s="58"/>
      <c r="E14" s="5" t="s">
        <v>3</v>
      </c>
      <c r="F14" s="23">
        <f>SUM(H14:K14)</f>
        <v>0</v>
      </c>
      <c r="G14" s="24"/>
      <c r="H14" s="23">
        <f>H20+H26</f>
        <v>0</v>
      </c>
      <c r="I14" s="23">
        <f>I20+I26</f>
        <v>0</v>
      </c>
      <c r="J14" s="23">
        <f>J20+J26</f>
        <v>0</v>
      </c>
      <c r="K14" s="23">
        <f>K20+K26</f>
        <v>0</v>
      </c>
    </row>
    <row r="15" spans="1:11" ht="21" customHeight="1">
      <c r="A15" s="70"/>
      <c r="B15" s="63"/>
      <c r="C15" s="61"/>
      <c r="D15" s="58"/>
      <c r="E15" s="14" t="s">
        <v>77</v>
      </c>
      <c r="F15" s="23">
        <f>SUM(H15:K15)</f>
        <v>0</v>
      </c>
      <c r="G15" s="24"/>
      <c r="H15" s="23">
        <f aca="true" t="shared" si="3" ref="H15:K18">H21+H27</f>
        <v>0</v>
      </c>
      <c r="I15" s="23">
        <f t="shared" si="3"/>
        <v>0</v>
      </c>
      <c r="J15" s="23">
        <f t="shared" si="3"/>
        <v>0</v>
      </c>
      <c r="K15" s="23">
        <f t="shared" si="3"/>
        <v>0</v>
      </c>
    </row>
    <row r="16" spans="1:11" ht="21" customHeight="1">
      <c r="A16" s="70"/>
      <c r="B16" s="63"/>
      <c r="C16" s="61"/>
      <c r="D16" s="58"/>
      <c r="E16" s="5" t="s">
        <v>4</v>
      </c>
      <c r="F16" s="23">
        <f>SUM(H16:K16)</f>
        <v>0</v>
      </c>
      <c r="G16" s="24"/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</row>
    <row r="17" spans="1:11" ht="21" customHeight="1">
      <c r="A17" s="70"/>
      <c r="B17" s="63"/>
      <c r="C17" s="61"/>
      <c r="D17" s="58"/>
      <c r="E17" s="5" t="s">
        <v>5</v>
      </c>
      <c r="F17" s="23">
        <f>SUM(H17:K17)</f>
        <v>192274.72063999998</v>
      </c>
      <c r="G17" s="24"/>
      <c r="H17" s="23">
        <f t="shared" si="3"/>
        <v>48948.35686</v>
      </c>
      <c r="I17" s="23">
        <f t="shared" si="3"/>
        <v>84517.8805</v>
      </c>
      <c r="J17" s="23">
        <f t="shared" si="3"/>
        <v>28397.83164</v>
      </c>
      <c r="K17" s="23">
        <f t="shared" si="3"/>
        <v>30410.65164</v>
      </c>
    </row>
    <row r="18" spans="1:11" ht="21" customHeight="1">
      <c r="A18" s="70"/>
      <c r="B18" s="63"/>
      <c r="C18" s="61"/>
      <c r="D18" s="58"/>
      <c r="E18" s="5" t="s">
        <v>6</v>
      </c>
      <c r="F18" s="23">
        <f>SUM(H18:K18)</f>
        <v>0</v>
      </c>
      <c r="G18" s="23"/>
      <c r="H18" s="23">
        <f t="shared" si="3"/>
        <v>0</v>
      </c>
      <c r="I18" s="23">
        <f t="shared" si="3"/>
        <v>0</v>
      </c>
      <c r="J18" s="23">
        <f t="shared" si="3"/>
        <v>0</v>
      </c>
      <c r="K18" s="23">
        <f t="shared" si="3"/>
        <v>0</v>
      </c>
    </row>
    <row r="19" spans="1:11" ht="21" customHeight="1">
      <c r="A19" s="59" t="s">
        <v>56</v>
      </c>
      <c r="B19" s="71" t="s">
        <v>20</v>
      </c>
      <c r="C19" s="33" t="s">
        <v>86</v>
      </c>
      <c r="D19" s="58" t="s">
        <v>38</v>
      </c>
      <c r="E19" s="4" t="s">
        <v>2</v>
      </c>
      <c r="F19" s="23">
        <f aca="true" t="shared" si="4" ref="F19:K19">SUM(F20:F24)</f>
        <v>126733.93073000001</v>
      </c>
      <c r="G19" s="24">
        <f t="shared" si="4"/>
        <v>0</v>
      </c>
      <c r="H19" s="23">
        <f t="shared" si="4"/>
        <v>32811.45481</v>
      </c>
      <c r="I19" s="23">
        <f t="shared" si="4"/>
        <v>63959.84264</v>
      </c>
      <c r="J19" s="23">
        <f t="shared" si="4"/>
        <v>13986.76164</v>
      </c>
      <c r="K19" s="23">
        <f t="shared" si="4"/>
        <v>15975.87164</v>
      </c>
    </row>
    <row r="20" spans="1:11" ht="21" customHeight="1">
      <c r="A20" s="70"/>
      <c r="B20" s="71"/>
      <c r="C20" s="34"/>
      <c r="D20" s="58"/>
      <c r="E20" s="5" t="s">
        <v>3</v>
      </c>
      <c r="F20" s="23">
        <f>SUM(G20:K20)</f>
        <v>0</v>
      </c>
      <c r="G20" s="24"/>
      <c r="H20" s="23">
        <v>0</v>
      </c>
      <c r="I20" s="23">
        <v>0</v>
      </c>
      <c r="J20" s="23">
        <v>0</v>
      </c>
      <c r="K20" s="23">
        <v>0</v>
      </c>
    </row>
    <row r="21" spans="1:11" ht="21" customHeight="1">
      <c r="A21" s="70"/>
      <c r="B21" s="71"/>
      <c r="C21" s="34"/>
      <c r="D21" s="58"/>
      <c r="E21" s="14" t="s">
        <v>76</v>
      </c>
      <c r="F21" s="23">
        <f>SUM(G21:K21)</f>
        <v>0</v>
      </c>
      <c r="G21" s="24"/>
      <c r="H21" s="23">
        <v>0</v>
      </c>
      <c r="I21" s="23">
        <v>0</v>
      </c>
      <c r="J21" s="23">
        <v>0</v>
      </c>
      <c r="K21" s="23">
        <v>0</v>
      </c>
    </row>
    <row r="22" spans="1:11" ht="21" customHeight="1">
      <c r="A22" s="70"/>
      <c r="B22" s="71"/>
      <c r="C22" s="34"/>
      <c r="D22" s="58"/>
      <c r="E22" s="5" t="s">
        <v>4</v>
      </c>
      <c r="F22" s="23">
        <f>SUM(G22:K22)</f>
        <v>0</v>
      </c>
      <c r="G22" s="24"/>
      <c r="H22" s="23">
        <v>0</v>
      </c>
      <c r="I22" s="23">
        <v>0</v>
      </c>
      <c r="J22" s="23">
        <v>0</v>
      </c>
      <c r="K22" s="23">
        <v>0</v>
      </c>
    </row>
    <row r="23" spans="1:11" ht="21" customHeight="1">
      <c r="A23" s="70"/>
      <c r="B23" s="71"/>
      <c r="C23" s="34"/>
      <c r="D23" s="58"/>
      <c r="E23" s="5" t="s">
        <v>5</v>
      </c>
      <c r="F23" s="23">
        <f>SUM(G23:K23)</f>
        <v>126733.93073000001</v>
      </c>
      <c r="G23" s="24">
        <v>0</v>
      </c>
      <c r="H23" s="23">
        <f>12275.43239+23836.542-10737.76837+3021.31437+6000+17892-19788.31437+344.4-32.15121</f>
        <v>32811.45481</v>
      </c>
      <c r="I23" s="23">
        <f>13596.20664+25059.56+7000+6305.292+11998.784</f>
        <v>63959.84264</v>
      </c>
      <c r="J23" s="23">
        <f>145.205+13841.55664</f>
        <v>13986.76164</v>
      </c>
      <c r="K23" s="23">
        <f>1825.30364+14150.568</f>
        <v>15975.87164</v>
      </c>
    </row>
    <row r="24" spans="1:11" ht="21" customHeight="1">
      <c r="A24" s="70"/>
      <c r="B24" s="71"/>
      <c r="C24" s="35"/>
      <c r="D24" s="58"/>
      <c r="E24" s="5" t="s">
        <v>6</v>
      </c>
      <c r="F24" s="23">
        <f>SUM(G24:K24)</f>
        <v>0</v>
      </c>
      <c r="G24" s="24"/>
      <c r="H24" s="23">
        <v>0</v>
      </c>
      <c r="I24" s="23">
        <v>0</v>
      </c>
      <c r="J24" s="23">
        <v>0</v>
      </c>
      <c r="K24" s="23">
        <v>0</v>
      </c>
    </row>
    <row r="25" spans="1:11" ht="21" customHeight="1">
      <c r="A25" s="59" t="s">
        <v>60</v>
      </c>
      <c r="B25" s="71" t="s">
        <v>83</v>
      </c>
      <c r="C25" s="33" t="s">
        <v>86</v>
      </c>
      <c r="D25" s="58" t="s">
        <v>13</v>
      </c>
      <c r="E25" s="4" t="s">
        <v>2</v>
      </c>
      <c r="F25" s="23">
        <f aca="true" t="shared" si="5" ref="F25:K25">SUM(F26:F30)</f>
        <v>65540.78991</v>
      </c>
      <c r="G25" s="24">
        <f t="shared" si="5"/>
        <v>0</v>
      </c>
      <c r="H25" s="23">
        <f t="shared" si="5"/>
        <v>16136.90205</v>
      </c>
      <c r="I25" s="23">
        <f t="shared" si="5"/>
        <v>20558.03786</v>
      </c>
      <c r="J25" s="23">
        <f t="shared" si="5"/>
        <v>14411.07</v>
      </c>
      <c r="K25" s="23">
        <f t="shared" si="5"/>
        <v>14434.78</v>
      </c>
    </row>
    <row r="26" spans="1:11" ht="21" customHeight="1">
      <c r="A26" s="70"/>
      <c r="B26" s="71"/>
      <c r="C26" s="34"/>
      <c r="D26" s="58"/>
      <c r="E26" s="5" t="s">
        <v>3</v>
      </c>
      <c r="F26" s="23">
        <f>SUM(G26:K26)</f>
        <v>0</v>
      </c>
      <c r="G26" s="24"/>
      <c r="H26" s="23">
        <v>0</v>
      </c>
      <c r="I26" s="23">
        <v>0</v>
      </c>
      <c r="J26" s="23">
        <v>0</v>
      </c>
      <c r="K26" s="23">
        <v>0</v>
      </c>
    </row>
    <row r="27" spans="1:11" ht="21" customHeight="1">
      <c r="A27" s="70"/>
      <c r="B27" s="71"/>
      <c r="C27" s="34"/>
      <c r="D27" s="58"/>
      <c r="E27" s="14" t="s">
        <v>76</v>
      </c>
      <c r="F27" s="23">
        <f>SUM(G27:K27)</f>
        <v>0</v>
      </c>
      <c r="G27" s="24"/>
      <c r="H27" s="23">
        <v>0</v>
      </c>
      <c r="I27" s="23">
        <v>0</v>
      </c>
      <c r="J27" s="23">
        <v>0</v>
      </c>
      <c r="K27" s="23">
        <v>0</v>
      </c>
    </row>
    <row r="28" spans="1:11" ht="21" customHeight="1">
      <c r="A28" s="70"/>
      <c r="B28" s="71"/>
      <c r="C28" s="34"/>
      <c r="D28" s="58"/>
      <c r="E28" s="5" t="s">
        <v>4</v>
      </c>
      <c r="F28" s="23">
        <f>SUM(G28:K28)</f>
        <v>0</v>
      </c>
      <c r="G28" s="24"/>
      <c r="H28" s="23">
        <v>0</v>
      </c>
      <c r="I28" s="23">
        <v>0</v>
      </c>
      <c r="J28" s="23">
        <v>0</v>
      </c>
      <c r="K28" s="23">
        <v>0</v>
      </c>
    </row>
    <row r="29" spans="1:11" ht="21" customHeight="1">
      <c r="A29" s="70"/>
      <c r="B29" s="71"/>
      <c r="C29" s="34"/>
      <c r="D29" s="58"/>
      <c r="E29" s="5" t="s">
        <v>5</v>
      </c>
      <c r="F29" s="23">
        <f>SUM(G29:K29)</f>
        <v>65540.78991</v>
      </c>
      <c r="G29" s="24">
        <v>0</v>
      </c>
      <c r="H29" s="23">
        <f>9296.2288+2428.47383+4412.19942</f>
        <v>16136.90205</v>
      </c>
      <c r="I29" s="23">
        <f>13517.97+7040.06786</f>
        <v>20558.03786</v>
      </c>
      <c r="J29" s="23">
        <v>14411.07</v>
      </c>
      <c r="K29" s="23">
        <v>14434.78</v>
      </c>
    </row>
    <row r="30" spans="1:11" ht="21" customHeight="1">
      <c r="A30" s="70"/>
      <c r="B30" s="71"/>
      <c r="C30" s="35"/>
      <c r="D30" s="58"/>
      <c r="E30" s="5" t="s">
        <v>6</v>
      </c>
      <c r="F30" s="23">
        <f>SUM(G30:K30)</f>
        <v>0</v>
      </c>
      <c r="G30" s="24"/>
      <c r="H30" s="23">
        <v>0</v>
      </c>
      <c r="I30" s="23">
        <v>0</v>
      </c>
      <c r="J30" s="23">
        <v>0</v>
      </c>
      <c r="K30" s="23">
        <v>0</v>
      </c>
    </row>
    <row r="31" spans="1:11" ht="21" customHeight="1">
      <c r="A31" s="59" t="s">
        <v>55</v>
      </c>
      <c r="B31" s="63" t="s">
        <v>72</v>
      </c>
      <c r="C31" s="33" t="s">
        <v>84</v>
      </c>
      <c r="D31" s="56" t="s">
        <v>13</v>
      </c>
      <c r="E31" s="4" t="s">
        <v>2</v>
      </c>
      <c r="F31" s="23">
        <f aca="true" t="shared" si="6" ref="F31:K31">SUM(F32:F36)</f>
        <v>0.002</v>
      </c>
      <c r="G31" s="24">
        <f t="shared" si="6"/>
        <v>0</v>
      </c>
      <c r="H31" s="23">
        <f t="shared" si="6"/>
        <v>0.001</v>
      </c>
      <c r="I31" s="23">
        <f t="shared" si="6"/>
        <v>0.001</v>
      </c>
      <c r="J31" s="23">
        <f t="shared" si="6"/>
        <v>0</v>
      </c>
      <c r="K31" s="23">
        <f t="shared" si="6"/>
        <v>0</v>
      </c>
    </row>
    <row r="32" spans="1:11" ht="21" customHeight="1">
      <c r="A32" s="70"/>
      <c r="B32" s="63"/>
      <c r="C32" s="34"/>
      <c r="D32" s="54"/>
      <c r="E32" s="5" t="s">
        <v>3</v>
      </c>
      <c r="F32" s="23">
        <f>SUM(G32:K32)</f>
        <v>0</v>
      </c>
      <c r="G32" s="24"/>
      <c r="H32" s="23">
        <v>0</v>
      </c>
      <c r="I32" s="23">
        <v>0</v>
      </c>
      <c r="J32" s="23">
        <v>0</v>
      </c>
      <c r="K32" s="23">
        <v>0</v>
      </c>
    </row>
    <row r="33" spans="1:11" ht="21" customHeight="1">
      <c r="A33" s="70"/>
      <c r="B33" s="63"/>
      <c r="C33" s="34"/>
      <c r="D33" s="54"/>
      <c r="E33" s="14" t="s">
        <v>76</v>
      </c>
      <c r="F33" s="23">
        <f>SUM(G33:K33)</f>
        <v>0</v>
      </c>
      <c r="G33" s="24"/>
      <c r="H33" s="23">
        <v>0</v>
      </c>
      <c r="I33" s="23">
        <v>0</v>
      </c>
      <c r="J33" s="23">
        <v>0</v>
      </c>
      <c r="K33" s="23">
        <v>0</v>
      </c>
    </row>
    <row r="34" spans="1:11" ht="21" customHeight="1">
      <c r="A34" s="70"/>
      <c r="B34" s="63"/>
      <c r="C34" s="34"/>
      <c r="D34" s="54"/>
      <c r="E34" s="5" t="s">
        <v>4</v>
      </c>
      <c r="F34" s="23">
        <f>SUM(G34:K34)</f>
        <v>0</v>
      </c>
      <c r="G34" s="24"/>
      <c r="H34" s="23">
        <v>0</v>
      </c>
      <c r="I34" s="23">
        <v>0</v>
      </c>
      <c r="J34" s="23">
        <v>0</v>
      </c>
      <c r="K34" s="23">
        <v>0</v>
      </c>
    </row>
    <row r="35" spans="1:11" ht="21" customHeight="1">
      <c r="A35" s="70"/>
      <c r="B35" s="63"/>
      <c r="C35" s="34"/>
      <c r="D35" s="54"/>
      <c r="E35" s="5" t="s">
        <v>5</v>
      </c>
      <c r="F35" s="23">
        <f>SUM(G35:K35)</f>
        <v>0.002</v>
      </c>
      <c r="G35" s="24">
        <v>0</v>
      </c>
      <c r="H35" s="23">
        <v>0.001</v>
      </c>
      <c r="I35" s="23">
        <v>0.001</v>
      </c>
      <c r="J35" s="23">
        <v>0</v>
      </c>
      <c r="K35" s="23">
        <v>0</v>
      </c>
    </row>
    <row r="36" spans="1:11" ht="21" customHeight="1">
      <c r="A36" s="70"/>
      <c r="B36" s="63"/>
      <c r="C36" s="35"/>
      <c r="D36" s="55"/>
      <c r="E36" s="5" t="s">
        <v>6</v>
      </c>
      <c r="F36" s="23">
        <f>SUM(G36:K36)</f>
        <v>0</v>
      </c>
      <c r="G36" s="24"/>
      <c r="H36" s="23">
        <v>0</v>
      </c>
      <c r="I36" s="23">
        <v>0</v>
      </c>
      <c r="J36" s="23">
        <v>0</v>
      </c>
      <c r="K36" s="23">
        <v>0</v>
      </c>
    </row>
    <row r="37" spans="1:11" ht="21" customHeight="1">
      <c r="A37" s="59" t="s">
        <v>81</v>
      </c>
      <c r="B37" s="63" t="s">
        <v>82</v>
      </c>
      <c r="C37" s="33">
        <v>2021</v>
      </c>
      <c r="D37" s="56" t="s">
        <v>13</v>
      </c>
      <c r="E37" s="4" t="s">
        <v>2</v>
      </c>
      <c r="F37" s="23">
        <f aca="true" t="shared" si="7" ref="F37:K37">SUM(F38:F42)</f>
        <v>1350000</v>
      </c>
      <c r="G37" s="24">
        <f t="shared" si="7"/>
        <v>0</v>
      </c>
      <c r="H37" s="23">
        <f t="shared" si="7"/>
        <v>1350000</v>
      </c>
      <c r="I37" s="23">
        <f t="shared" si="7"/>
        <v>0</v>
      </c>
      <c r="J37" s="23">
        <f t="shared" si="7"/>
        <v>0</v>
      </c>
      <c r="K37" s="23">
        <f t="shared" si="7"/>
        <v>0</v>
      </c>
    </row>
    <row r="38" spans="1:11" ht="21" customHeight="1">
      <c r="A38" s="70"/>
      <c r="B38" s="63"/>
      <c r="C38" s="34"/>
      <c r="D38" s="54"/>
      <c r="E38" s="5" t="s">
        <v>3</v>
      </c>
      <c r="F38" s="23">
        <f>SUM(G38:K38)</f>
        <v>0</v>
      </c>
      <c r="G38" s="24"/>
      <c r="H38" s="23">
        <v>0</v>
      </c>
      <c r="I38" s="23">
        <v>0</v>
      </c>
      <c r="J38" s="23">
        <v>0</v>
      </c>
      <c r="K38" s="23">
        <v>0</v>
      </c>
    </row>
    <row r="39" spans="1:11" ht="21" customHeight="1">
      <c r="A39" s="70"/>
      <c r="B39" s="63"/>
      <c r="C39" s="34"/>
      <c r="D39" s="54"/>
      <c r="E39" s="14" t="s">
        <v>76</v>
      </c>
      <c r="F39" s="23">
        <f>SUM(G39:K39)</f>
        <v>1350000</v>
      </c>
      <c r="G39" s="24"/>
      <c r="H39" s="23">
        <v>1350000</v>
      </c>
      <c r="I39" s="23">
        <v>0</v>
      </c>
      <c r="J39" s="23">
        <v>0</v>
      </c>
      <c r="K39" s="23">
        <v>0</v>
      </c>
    </row>
    <row r="40" spans="1:11" ht="21" customHeight="1">
      <c r="A40" s="70"/>
      <c r="B40" s="63"/>
      <c r="C40" s="34"/>
      <c r="D40" s="54"/>
      <c r="E40" s="5" t="s">
        <v>4</v>
      </c>
      <c r="F40" s="23">
        <f>SUM(G40:K40)</f>
        <v>0</v>
      </c>
      <c r="G40" s="24"/>
      <c r="H40" s="23">
        <v>0</v>
      </c>
      <c r="I40" s="23">
        <v>0</v>
      </c>
      <c r="J40" s="23">
        <v>0</v>
      </c>
      <c r="K40" s="23">
        <v>0</v>
      </c>
    </row>
    <row r="41" spans="1:11" ht="21" customHeight="1">
      <c r="A41" s="70"/>
      <c r="B41" s="63"/>
      <c r="C41" s="34"/>
      <c r="D41" s="54"/>
      <c r="E41" s="5" t="s">
        <v>5</v>
      </c>
      <c r="F41" s="23">
        <f>SUM(G41:K41)</f>
        <v>0</v>
      </c>
      <c r="G41" s="24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1" ht="21" customHeight="1">
      <c r="A42" s="70"/>
      <c r="B42" s="63"/>
      <c r="C42" s="35"/>
      <c r="D42" s="55"/>
      <c r="E42" s="5" t="s">
        <v>6</v>
      </c>
      <c r="F42" s="23">
        <f>SUM(G42:K42)</f>
        <v>0</v>
      </c>
      <c r="G42" s="24"/>
      <c r="H42" s="23">
        <v>0</v>
      </c>
      <c r="I42" s="23">
        <v>0</v>
      </c>
      <c r="J42" s="23">
        <v>0</v>
      </c>
      <c r="K42" s="23">
        <v>0</v>
      </c>
    </row>
    <row r="43" spans="1:11" ht="21" customHeight="1">
      <c r="A43" s="59" t="s">
        <v>93</v>
      </c>
      <c r="B43" s="36" t="s">
        <v>91</v>
      </c>
      <c r="C43" s="33">
        <v>2021</v>
      </c>
      <c r="D43" s="56" t="s">
        <v>92</v>
      </c>
      <c r="E43" s="4" t="s">
        <v>2</v>
      </c>
      <c r="F43" s="23">
        <f aca="true" t="shared" si="8" ref="F43:K43">SUM(F44:F48)</f>
        <v>55843.38187</v>
      </c>
      <c r="G43" s="23">
        <f t="shared" si="8"/>
        <v>0</v>
      </c>
      <c r="H43" s="23">
        <f t="shared" si="8"/>
        <v>55843.38187</v>
      </c>
      <c r="I43" s="23">
        <f t="shared" si="8"/>
        <v>0</v>
      </c>
      <c r="J43" s="23">
        <f t="shared" si="8"/>
        <v>0</v>
      </c>
      <c r="K43" s="23">
        <f t="shared" si="8"/>
        <v>0</v>
      </c>
    </row>
    <row r="44" spans="1:11" ht="21" customHeight="1">
      <c r="A44" s="59"/>
      <c r="B44" s="37"/>
      <c r="C44" s="34"/>
      <c r="D44" s="54"/>
      <c r="E44" s="5" t="s">
        <v>3</v>
      </c>
      <c r="F44" s="23">
        <f>SUM(H44:K44)</f>
        <v>55843.38187</v>
      </c>
      <c r="G44" s="24"/>
      <c r="H44" s="23">
        <v>55843.38187</v>
      </c>
      <c r="I44" s="23">
        <v>0</v>
      </c>
      <c r="J44" s="23">
        <v>0</v>
      </c>
      <c r="K44" s="23">
        <v>0</v>
      </c>
    </row>
    <row r="45" spans="1:11" ht="21" customHeight="1">
      <c r="A45" s="59"/>
      <c r="B45" s="37"/>
      <c r="C45" s="34"/>
      <c r="D45" s="54"/>
      <c r="E45" s="14" t="s">
        <v>76</v>
      </c>
      <c r="F45" s="23">
        <f>SUM(H45:K45)</f>
        <v>0</v>
      </c>
      <c r="G45" s="24"/>
      <c r="H45" s="23">
        <v>0</v>
      </c>
      <c r="I45" s="23">
        <v>0</v>
      </c>
      <c r="J45" s="23">
        <v>0</v>
      </c>
      <c r="K45" s="23">
        <v>0</v>
      </c>
    </row>
    <row r="46" spans="1:11" ht="21" customHeight="1">
      <c r="A46" s="59"/>
      <c r="B46" s="37"/>
      <c r="C46" s="34"/>
      <c r="D46" s="54"/>
      <c r="E46" s="5" t="s">
        <v>4</v>
      </c>
      <c r="F46" s="23">
        <f>SUM(H46:K46)</f>
        <v>0</v>
      </c>
      <c r="G46" s="24"/>
      <c r="H46" s="23">
        <v>0</v>
      </c>
      <c r="I46" s="23">
        <v>0</v>
      </c>
      <c r="J46" s="23">
        <v>0</v>
      </c>
      <c r="K46" s="23">
        <v>0</v>
      </c>
    </row>
    <row r="47" spans="1:11" ht="21" customHeight="1">
      <c r="A47" s="59"/>
      <c r="B47" s="37"/>
      <c r="C47" s="34"/>
      <c r="D47" s="54"/>
      <c r="E47" s="5" t="s">
        <v>5</v>
      </c>
      <c r="F47" s="23">
        <f>SUM(H47:K47)</f>
        <v>0</v>
      </c>
      <c r="G47" s="24"/>
      <c r="H47" s="23">
        <v>0</v>
      </c>
      <c r="I47" s="23">
        <v>0</v>
      </c>
      <c r="J47" s="23">
        <v>0</v>
      </c>
      <c r="K47" s="23">
        <v>0</v>
      </c>
    </row>
    <row r="48" spans="1:11" ht="21" customHeight="1">
      <c r="A48" s="59"/>
      <c r="B48" s="38"/>
      <c r="C48" s="35"/>
      <c r="D48" s="55"/>
      <c r="E48" s="5" t="s">
        <v>6</v>
      </c>
      <c r="F48" s="23">
        <f>SUM(H48:K48)</f>
        <v>0</v>
      </c>
      <c r="G48" s="24"/>
      <c r="H48" s="23">
        <v>0</v>
      </c>
      <c r="I48" s="23">
        <v>0</v>
      </c>
      <c r="J48" s="23">
        <v>0</v>
      </c>
      <c r="K48" s="23">
        <v>0</v>
      </c>
    </row>
    <row r="49" spans="1:11" ht="21" customHeight="1">
      <c r="A49" s="59" t="s">
        <v>68</v>
      </c>
      <c r="B49" s="63" t="s">
        <v>69</v>
      </c>
      <c r="C49" s="33" t="s">
        <v>86</v>
      </c>
      <c r="D49" s="58" t="s">
        <v>38</v>
      </c>
      <c r="E49" s="4" t="s">
        <v>2</v>
      </c>
      <c r="F49" s="23">
        <f aca="true" t="shared" si="9" ref="F49:K49">SUM(F50:F54)</f>
        <v>945347.58339195</v>
      </c>
      <c r="G49" s="23">
        <f t="shared" si="9"/>
        <v>0</v>
      </c>
      <c r="H49" s="23">
        <f t="shared" si="9"/>
        <v>164025.90690195002</v>
      </c>
      <c r="I49" s="23">
        <f t="shared" si="9"/>
        <v>316027.06601</v>
      </c>
      <c r="J49" s="23">
        <f t="shared" si="9"/>
        <v>261897.72649</v>
      </c>
      <c r="K49" s="23">
        <f t="shared" si="9"/>
        <v>203396.88399</v>
      </c>
    </row>
    <row r="50" spans="1:11" ht="21" customHeight="1">
      <c r="A50" s="59"/>
      <c r="B50" s="63"/>
      <c r="C50" s="34"/>
      <c r="D50" s="58"/>
      <c r="E50" s="5" t="s">
        <v>3</v>
      </c>
      <c r="F50" s="23">
        <f>SUM(H50:K50)</f>
        <v>0</v>
      </c>
      <c r="G50" s="24"/>
      <c r="H50" s="23">
        <f>H56+H86+H92+H122</f>
        <v>0</v>
      </c>
      <c r="I50" s="23">
        <f>I56+I86+I92+I122</f>
        <v>0</v>
      </c>
      <c r="J50" s="23">
        <f>J56+J86+J92+J122</f>
        <v>0</v>
      </c>
      <c r="K50" s="23">
        <f>K56+K86+K92+K122</f>
        <v>0</v>
      </c>
    </row>
    <row r="51" spans="1:11" ht="21" customHeight="1">
      <c r="A51" s="59"/>
      <c r="B51" s="63"/>
      <c r="C51" s="34"/>
      <c r="D51" s="58"/>
      <c r="E51" s="14" t="s">
        <v>76</v>
      </c>
      <c r="F51" s="23">
        <f>SUM(H51:K51)</f>
        <v>69363.752</v>
      </c>
      <c r="G51" s="24"/>
      <c r="H51" s="23">
        <v>0</v>
      </c>
      <c r="I51" s="23">
        <f>I57+I87+I93+I123</f>
        <v>69363.752</v>
      </c>
      <c r="J51" s="23">
        <v>0</v>
      </c>
      <c r="K51" s="23">
        <v>0</v>
      </c>
    </row>
    <row r="52" spans="1:11" ht="21" customHeight="1">
      <c r="A52" s="59"/>
      <c r="B52" s="63"/>
      <c r="C52" s="34"/>
      <c r="D52" s="58"/>
      <c r="E52" s="5" t="s">
        <v>4</v>
      </c>
      <c r="F52" s="23">
        <f>SUM(H52:K52)</f>
        <v>72953.80550000002</v>
      </c>
      <c r="G52" s="24"/>
      <c r="H52" s="23">
        <f aca="true" t="shared" si="10" ref="H52:K54">H58+H88+H94+H124</f>
        <v>1855.68</v>
      </c>
      <c r="I52" s="23">
        <f>I58+I88+I94+I124</f>
        <v>1853.172</v>
      </c>
      <c r="J52" s="23">
        <f t="shared" si="10"/>
        <v>67391.78150000001</v>
      </c>
      <c r="K52" s="23">
        <f t="shared" si="10"/>
        <v>1853.172</v>
      </c>
    </row>
    <row r="53" spans="1:11" ht="21" customHeight="1">
      <c r="A53" s="59"/>
      <c r="B53" s="63"/>
      <c r="C53" s="34"/>
      <c r="D53" s="58"/>
      <c r="E53" s="5" t="s">
        <v>5</v>
      </c>
      <c r="F53" s="23">
        <f>SUM(H53:K53)</f>
        <v>803030.02589195</v>
      </c>
      <c r="G53" s="24"/>
      <c r="H53" s="23">
        <f t="shared" si="10"/>
        <v>162170.22690195002</v>
      </c>
      <c r="I53" s="23">
        <f>I59+I89+I95+I125</f>
        <v>244810.14201</v>
      </c>
      <c r="J53" s="23">
        <f t="shared" si="10"/>
        <v>194505.94499</v>
      </c>
      <c r="K53" s="23">
        <f t="shared" si="10"/>
        <v>201543.71199</v>
      </c>
    </row>
    <row r="54" spans="1:11" ht="21" customHeight="1">
      <c r="A54" s="59"/>
      <c r="B54" s="63"/>
      <c r="C54" s="35"/>
      <c r="D54" s="58"/>
      <c r="E54" s="5" t="s">
        <v>6</v>
      </c>
      <c r="F54" s="23">
        <f>SUM(H54:K54)</f>
        <v>0</v>
      </c>
      <c r="G54" s="24"/>
      <c r="H54" s="23">
        <f t="shared" si="10"/>
        <v>0</v>
      </c>
      <c r="I54" s="23">
        <f>I60+I90+I96+I126</f>
        <v>0</v>
      </c>
      <c r="J54" s="23">
        <f t="shared" si="10"/>
        <v>0</v>
      </c>
      <c r="K54" s="23">
        <f t="shared" si="10"/>
        <v>0</v>
      </c>
    </row>
    <row r="55" spans="1:11" ht="21" customHeight="1">
      <c r="A55" s="57" t="s">
        <v>21</v>
      </c>
      <c r="B55" s="63" t="s">
        <v>35</v>
      </c>
      <c r="C55" s="33" t="s">
        <v>86</v>
      </c>
      <c r="D55" s="58" t="s">
        <v>38</v>
      </c>
      <c r="E55" s="4" t="s">
        <v>2</v>
      </c>
      <c r="F55" s="23">
        <f aca="true" t="shared" si="11" ref="F55:K55">SUM(F56:F60)</f>
        <v>196027.47466</v>
      </c>
      <c r="G55" s="24">
        <f t="shared" si="11"/>
        <v>0</v>
      </c>
      <c r="H55" s="23">
        <f t="shared" si="11"/>
        <v>79328.22615999999</v>
      </c>
      <c r="I55" s="23">
        <f t="shared" si="11"/>
        <v>86292.051</v>
      </c>
      <c r="J55" s="23">
        <f t="shared" si="11"/>
        <v>13478.898500000001</v>
      </c>
      <c r="K55" s="23">
        <f t="shared" si="11"/>
        <v>16928.299</v>
      </c>
    </row>
    <row r="56" spans="1:11" ht="21" customHeight="1">
      <c r="A56" s="57"/>
      <c r="B56" s="63"/>
      <c r="C56" s="34"/>
      <c r="D56" s="58"/>
      <c r="E56" s="5" t="s">
        <v>3</v>
      </c>
      <c r="F56" s="23">
        <f>SUM(G56:K56)</f>
        <v>0</v>
      </c>
      <c r="G56" s="24"/>
      <c r="H56" s="23">
        <f>H62+H68+H74+H80</f>
        <v>0</v>
      </c>
      <c r="I56" s="23">
        <f>I62+I68+I74+I80</f>
        <v>0</v>
      </c>
      <c r="J56" s="23">
        <f>J62+J68+J74+J80</f>
        <v>0</v>
      </c>
      <c r="K56" s="23">
        <f>K62+K68+K74+K80</f>
        <v>0</v>
      </c>
    </row>
    <row r="57" spans="1:11" ht="21" customHeight="1">
      <c r="A57" s="57"/>
      <c r="B57" s="63"/>
      <c r="C57" s="34"/>
      <c r="D57" s="58"/>
      <c r="E57" s="14" t="s">
        <v>76</v>
      </c>
      <c r="F57" s="23">
        <f>SUM(G57:K57)</f>
        <v>69363.752</v>
      </c>
      <c r="G57" s="24"/>
      <c r="H57" s="23">
        <v>0</v>
      </c>
      <c r="I57" s="23">
        <f>I63+I69+I75+I81</f>
        <v>69363.752</v>
      </c>
      <c r="J57" s="23">
        <v>0</v>
      </c>
      <c r="K57" s="23">
        <v>0</v>
      </c>
    </row>
    <row r="58" spans="1:11" ht="21" customHeight="1">
      <c r="A58" s="57"/>
      <c r="B58" s="63"/>
      <c r="C58" s="34"/>
      <c r="D58" s="58"/>
      <c r="E58" s="5" t="s">
        <v>4</v>
      </c>
      <c r="F58" s="23">
        <f>SUM(G58:K58)</f>
        <v>7415.196</v>
      </c>
      <c r="G58" s="24"/>
      <c r="H58" s="23">
        <f aca="true" t="shared" si="12" ref="H58:K60">H64+H70+H76+H82</f>
        <v>1855.68</v>
      </c>
      <c r="I58" s="23">
        <f>I64+I70+I76+I82</f>
        <v>1853.172</v>
      </c>
      <c r="J58" s="23">
        <f>J64+J70+J76+J82</f>
        <v>1853.172</v>
      </c>
      <c r="K58" s="23">
        <f t="shared" si="12"/>
        <v>1853.172</v>
      </c>
    </row>
    <row r="59" spans="1:11" ht="21" customHeight="1">
      <c r="A59" s="57"/>
      <c r="B59" s="63"/>
      <c r="C59" s="34"/>
      <c r="D59" s="58"/>
      <c r="E59" s="5" t="s">
        <v>5</v>
      </c>
      <c r="F59" s="23">
        <f>SUM(G59:K59)</f>
        <v>119248.52666</v>
      </c>
      <c r="G59" s="24"/>
      <c r="H59" s="23">
        <f t="shared" si="12"/>
        <v>77472.54616</v>
      </c>
      <c r="I59" s="23">
        <f>I65+I71+I77+I83</f>
        <v>15075.127</v>
      </c>
      <c r="J59" s="23">
        <f>J65+J71+J77+J83</f>
        <v>11625.7265</v>
      </c>
      <c r="K59" s="23">
        <f t="shared" si="12"/>
        <v>15075.127</v>
      </c>
    </row>
    <row r="60" spans="1:11" ht="21" customHeight="1">
      <c r="A60" s="57"/>
      <c r="B60" s="63"/>
      <c r="C60" s="35"/>
      <c r="D60" s="58"/>
      <c r="E60" s="5" t="s">
        <v>6</v>
      </c>
      <c r="F60" s="23">
        <f>SUM(G60:K60)</f>
        <v>0</v>
      </c>
      <c r="G60" s="24"/>
      <c r="H60" s="23">
        <f t="shared" si="12"/>
        <v>0</v>
      </c>
      <c r="I60" s="23">
        <f>I66+I72+I78+I84</f>
        <v>0</v>
      </c>
      <c r="J60" s="23">
        <f>J66+J72+J78+J84</f>
        <v>0</v>
      </c>
      <c r="K60" s="23">
        <f t="shared" si="12"/>
        <v>0</v>
      </c>
    </row>
    <row r="61" spans="1:11" ht="21" customHeight="1">
      <c r="A61" s="59" t="s">
        <v>22</v>
      </c>
      <c r="B61" s="83" t="s">
        <v>85</v>
      </c>
      <c r="C61" s="33" t="s">
        <v>86</v>
      </c>
      <c r="D61" s="58" t="s">
        <v>38</v>
      </c>
      <c r="E61" s="4" t="s">
        <v>2</v>
      </c>
      <c r="F61" s="23">
        <f aca="true" t="shared" si="13" ref="F61:K61">SUM(F62:F66)</f>
        <v>131246.21076</v>
      </c>
      <c r="G61" s="24">
        <f t="shared" si="13"/>
        <v>0</v>
      </c>
      <c r="H61" s="23">
        <f t="shared" si="13"/>
        <v>49841.48776</v>
      </c>
      <c r="I61" s="23">
        <f t="shared" si="13"/>
        <v>73377.409</v>
      </c>
      <c r="J61" s="23">
        <f t="shared" si="13"/>
        <v>4013.657</v>
      </c>
      <c r="K61" s="23">
        <f t="shared" si="13"/>
        <v>4013.657</v>
      </c>
    </row>
    <row r="62" spans="1:11" ht="21" customHeight="1">
      <c r="A62" s="59"/>
      <c r="B62" s="83"/>
      <c r="C62" s="34"/>
      <c r="D62" s="58"/>
      <c r="E62" s="5" t="s">
        <v>3</v>
      </c>
      <c r="F62" s="23">
        <f>SUM(G62:K62)</f>
        <v>0</v>
      </c>
      <c r="G62" s="24"/>
      <c r="H62" s="23">
        <v>0</v>
      </c>
      <c r="I62" s="23">
        <v>0</v>
      </c>
      <c r="J62" s="23">
        <v>0</v>
      </c>
      <c r="K62" s="23">
        <v>0</v>
      </c>
    </row>
    <row r="63" spans="1:11" ht="21" customHeight="1">
      <c r="A63" s="59"/>
      <c r="B63" s="83"/>
      <c r="C63" s="34"/>
      <c r="D63" s="58"/>
      <c r="E63" s="14" t="s">
        <v>76</v>
      </c>
      <c r="F63" s="23">
        <f>SUM(G63:K63)</f>
        <v>69363.752</v>
      </c>
      <c r="G63" s="24"/>
      <c r="H63" s="23">
        <v>0</v>
      </c>
      <c r="I63" s="82">
        <v>69363.752</v>
      </c>
      <c r="J63" s="23">
        <v>0</v>
      </c>
      <c r="K63" s="23">
        <v>0</v>
      </c>
    </row>
    <row r="64" spans="1:11" ht="21" customHeight="1">
      <c r="A64" s="59"/>
      <c r="B64" s="83"/>
      <c r="C64" s="34"/>
      <c r="D64" s="58"/>
      <c r="E64" s="5" t="s">
        <v>4</v>
      </c>
      <c r="F64" s="23">
        <f>SUM(G64:K64)</f>
        <v>0</v>
      </c>
      <c r="G64" s="24"/>
      <c r="H64" s="23">
        <v>0</v>
      </c>
      <c r="I64" s="23">
        <v>0</v>
      </c>
      <c r="J64" s="23">
        <v>0</v>
      </c>
      <c r="K64" s="23">
        <v>0</v>
      </c>
    </row>
    <row r="65" spans="1:11" ht="21" customHeight="1">
      <c r="A65" s="59"/>
      <c r="B65" s="83"/>
      <c r="C65" s="34"/>
      <c r="D65" s="58"/>
      <c r="E65" s="5" t="s">
        <v>5</v>
      </c>
      <c r="F65" s="23">
        <f>SUM(G65:K65)</f>
        <v>61882.45876</v>
      </c>
      <c r="G65" s="24"/>
      <c r="H65" s="23">
        <f>1600+4500+31379.15533+1945.6+12800+1142.752+9456.22043-12800-182.24</f>
        <v>49841.48776</v>
      </c>
      <c r="I65" s="23">
        <f>3313.657+700</f>
        <v>4013.657</v>
      </c>
      <c r="J65" s="23">
        <f>3313.657+700</f>
        <v>4013.657</v>
      </c>
      <c r="K65" s="23">
        <f>3313.657+700</f>
        <v>4013.657</v>
      </c>
    </row>
    <row r="66" spans="1:11" ht="21" customHeight="1">
      <c r="A66" s="59"/>
      <c r="B66" s="83"/>
      <c r="C66" s="35"/>
      <c r="D66" s="58"/>
      <c r="E66" s="5" t="s">
        <v>6</v>
      </c>
      <c r="F66" s="23">
        <f>SUM(G66:K66)</f>
        <v>0</v>
      </c>
      <c r="G66" s="24"/>
      <c r="H66" s="23">
        <v>0</v>
      </c>
      <c r="I66" s="23">
        <v>0</v>
      </c>
      <c r="J66" s="23">
        <v>0</v>
      </c>
      <c r="K66" s="23">
        <v>0</v>
      </c>
    </row>
    <row r="67" spans="1:11" ht="21" customHeight="1">
      <c r="A67" s="59" t="s">
        <v>24</v>
      </c>
      <c r="B67" s="71" t="s">
        <v>23</v>
      </c>
      <c r="C67" s="33" t="s">
        <v>86</v>
      </c>
      <c r="D67" s="58" t="s">
        <v>13</v>
      </c>
      <c r="E67" s="4" t="s">
        <v>2</v>
      </c>
      <c r="F67" s="23">
        <f aca="true" t="shared" si="14" ref="F67:K67">SUM(F68:F72)</f>
        <v>6589.468400000001</v>
      </c>
      <c r="G67" s="24">
        <f t="shared" si="14"/>
        <v>0</v>
      </c>
      <c r="H67" s="23">
        <f t="shared" si="14"/>
        <v>3405.0584</v>
      </c>
      <c r="I67" s="23">
        <f t="shared" si="14"/>
        <v>1061.47</v>
      </c>
      <c r="J67" s="23">
        <f t="shared" si="14"/>
        <v>1061.47</v>
      </c>
      <c r="K67" s="23">
        <f t="shared" si="14"/>
        <v>1061.47</v>
      </c>
    </row>
    <row r="68" spans="1:11" ht="21" customHeight="1">
      <c r="A68" s="59"/>
      <c r="B68" s="71"/>
      <c r="C68" s="34"/>
      <c r="D68" s="58"/>
      <c r="E68" s="5" t="s">
        <v>3</v>
      </c>
      <c r="F68" s="23">
        <f>SUM(G68:K68)</f>
        <v>0</v>
      </c>
      <c r="G68" s="24"/>
      <c r="H68" s="23">
        <v>0</v>
      </c>
      <c r="I68" s="23">
        <v>0</v>
      </c>
      <c r="J68" s="23">
        <v>0</v>
      </c>
      <c r="K68" s="23">
        <v>0</v>
      </c>
    </row>
    <row r="69" spans="1:11" ht="21" customHeight="1">
      <c r="A69" s="59"/>
      <c r="B69" s="71"/>
      <c r="C69" s="34"/>
      <c r="D69" s="58"/>
      <c r="E69" s="14" t="s">
        <v>76</v>
      </c>
      <c r="F69" s="23">
        <f>SUM(G69:K69)</f>
        <v>0</v>
      </c>
      <c r="G69" s="24"/>
      <c r="H69" s="23">
        <v>0</v>
      </c>
      <c r="I69" s="23">
        <v>0</v>
      </c>
      <c r="J69" s="23">
        <v>0</v>
      </c>
      <c r="K69" s="23">
        <v>0</v>
      </c>
    </row>
    <row r="70" spans="1:11" ht="21" customHeight="1">
      <c r="A70" s="59"/>
      <c r="B70" s="71"/>
      <c r="C70" s="34"/>
      <c r="D70" s="58"/>
      <c r="E70" s="5" t="s">
        <v>4</v>
      </c>
      <c r="F70" s="23">
        <f>SUM(G70:K70)</f>
        <v>0</v>
      </c>
      <c r="G70" s="24"/>
      <c r="H70" s="23">
        <v>0</v>
      </c>
      <c r="I70" s="23">
        <v>0</v>
      </c>
      <c r="J70" s="23">
        <v>0</v>
      </c>
      <c r="K70" s="23">
        <v>0</v>
      </c>
    </row>
    <row r="71" spans="1:11" ht="21" customHeight="1">
      <c r="A71" s="59"/>
      <c r="B71" s="71"/>
      <c r="C71" s="34"/>
      <c r="D71" s="58"/>
      <c r="E71" s="5" t="s">
        <v>5</v>
      </c>
      <c r="F71" s="23">
        <f>SUM(G71:K71)</f>
        <v>6589.468400000001</v>
      </c>
      <c r="G71" s="24"/>
      <c r="H71" s="23">
        <f>243.12+493.2384+3000-3000+2680-11.3</f>
        <v>3405.0584</v>
      </c>
      <c r="I71" s="23">
        <f>1061.47</f>
        <v>1061.47</v>
      </c>
      <c r="J71" s="23">
        <v>1061.47</v>
      </c>
      <c r="K71" s="23">
        <v>1061.47</v>
      </c>
    </row>
    <row r="72" spans="1:11" ht="21" customHeight="1">
      <c r="A72" s="59"/>
      <c r="B72" s="71"/>
      <c r="C72" s="35"/>
      <c r="D72" s="58"/>
      <c r="E72" s="5" t="s">
        <v>6</v>
      </c>
      <c r="F72" s="23">
        <f>SUM(G72:K72)</f>
        <v>0</v>
      </c>
      <c r="G72" s="24"/>
      <c r="H72" s="23">
        <v>0</v>
      </c>
      <c r="I72" s="23">
        <v>0</v>
      </c>
      <c r="J72" s="23">
        <v>0</v>
      </c>
      <c r="K72" s="23">
        <v>0</v>
      </c>
    </row>
    <row r="73" spans="1:11" ht="21" customHeight="1">
      <c r="A73" s="59" t="s">
        <v>65</v>
      </c>
      <c r="B73" s="71" t="s">
        <v>42</v>
      </c>
      <c r="C73" s="33" t="s">
        <v>86</v>
      </c>
      <c r="D73" s="58" t="s">
        <v>13</v>
      </c>
      <c r="E73" s="4" t="s">
        <v>2</v>
      </c>
      <c r="F73" s="23">
        <f aca="true" t="shared" si="15" ref="F73:K73">SUM(F74:F78)</f>
        <v>7415.196</v>
      </c>
      <c r="G73" s="24">
        <f t="shared" si="15"/>
        <v>0</v>
      </c>
      <c r="H73" s="23">
        <f t="shared" si="15"/>
        <v>1855.68</v>
      </c>
      <c r="I73" s="23">
        <f t="shared" si="15"/>
        <v>1853.172</v>
      </c>
      <c r="J73" s="23">
        <f t="shared" si="15"/>
        <v>1853.172</v>
      </c>
      <c r="K73" s="23">
        <f t="shared" si="15"/>
        <v>1853.172</v>
      </c>
    </row>
    <row r="74" spans="1:11" ht="21" customHeight="1">
      <c r="A74" s="59"/>
      <c r="B74" s="71"/>
      <c r="C74" s="34"/>
      <c r="D74" s="58"/>
      <c r="E74" s="5" t="s">
        <v>3</v>
      </c>
      <c r="F74" s="23">
        <f>SUM(G74:K74)</f>
        <v>0</v>
      </c>
      <c r="G74" s="24"/>
      <c r="H74" s="23">
        <v>0</v>
      </c>
      <c r="I74" s="23">
        <v>0</v>
      </c>
      <c r="J74" s="23">
        <v>0</v>
      </c>
      <c r="K74" s="23">
        <v>0</v>
      </c>
    </row>
    <row r="75" spans="1:11" ht="21" customHeight="1">
      <c r="A75" s="59"/>
      <c r="B75" s="71"/>
      <c r="C75" s="34"/>
      <c r="D75" s="58"/>
      <c r="E75" s="14" t="s">
        <v>76</v>
      </c>
      <c r="F75" s="23">
        <f>SUM(G75:K75)</f>
        <v>0</v>
      </c>
      <c r="G75" s="24"/>
      <c r="H75" s="23">
        <v>0</v>
      </c>
      <c r="I75" s="23">
        <v>0</v>
      </c>
      <c r="J75" s="23">
        <v>0</v>
      </c>
      <c r="K75" s="23">
        <v>0</v>
      </c>
    </row>
    <row r="76" spans="1:11" ht="21" customHeight="1">
      <c r="A76" s="59"/>
      <c r="B76" s="71"/>
      <c r="C76" s="34"/>
      <c r="D76" s="58"/>
      <c r="E76" s="5" t="s">
        <v>4</v>
      </c>
      <c r="F76" s="23">
        <f>SUM(G76:K76)</f>
        <v>7415.196</v>
      </c>
      <c r="G76" s="24"/>
      <c r="H76" s="23">
        <v>1855.68</v>
      </c>
      <c r="I76" s="23">
        <f>1853.172</f>
        <v>1853.172</v>
      </c>
      <c r="J76" s="23">
        <f>1853.172</f>
        <v>1853.172</v>
      </c>
      <c r="K76" s="23">
        <f>1853.172</f>
        <v>1853.172</v>
      </c>
    </row>
    <row r="77" spans="1:11" ht="21" customHeight="1">
      <c r="A77" s="59"/>
      <c r="B77" s="71"/>
      <c r="C77" s="34"/>
      <c r="D77" s="58"/>
      <c r="E77" s="5" t="s">
        <v>5</v>
      </c>
      <c r="F77" s="23">
        <f>SUM(G77:K77)</f>
        <v>0</v>
      </c>
      <c r="G77" s="24"/>
      <c r="H77" s="23">
        <v>0</v>
      </c>
      <c r="I77" s="23">
        <v>0</v>
      </c>
      <c r="J77" s="23">
        <v>0</v>
      </c>
      <c r="K77" s="23">
        <v>0</v>
      </c>
    </row>
    <row r="78" spans="1:11" ht="21" customHeight="1">
      <c r="A78" s="59"/>
      <c r="B78" s="71"/>
      <c r="C78" s="35"/>
      <c r="D78" s="58"/>
      <c r="E78" s="5" t="s">
        <v>6</v>
      </c>
      <c r="F78" s="23">
        <f>SUM(G78:K78)</f>
        <v>0</v>
      </c>
      <c r="G78" s="24"/>
      <c r="H78" s="23">
        <v>0</v>
      </c>
      <c r="I78" s="23">
        <v>0</v>
      </c>
      <c r="J78" s="23">
        <v>0</v>
      </c>
      <c r="K78" s="23">
        <v>0</v>
      </c>
    </row>
    <row r="79" spans="1:11" ht="21" customHeight="1">
      <c r="A79" s="59" t="s">
        <v>25</v>
      </c>
      <c r="B79" s="71" t="s">
        <v>26</v>
      </c>
      <c r="C79" s="33" t="s">
        <v>86</v>
      </c>
      <c r="D79" s="58" t="s">
        <v>13</v>
      </c>
      <c r="E79" s="4" t="s">
        <v>2</v>
      </c>
      <c r="F79" s="23">
        <f aca="true" t="shared" si="16" ref="F79:K79">SUM(F80:F84)</f>
        <v>50776.5995</v>
      </c>
      <c r="G79" s="24">
        <f t="shared" si="16"/>
        <v>0</v>
      </c>
      <c r="H79" s="23">
        <f t="shared" si="16"/>
        <v>24226</v>
      </c>
      <c r="I79" s="23">
        <f t="shared" si="16"/>
        <v>10000</v>
      </c>
      <c r="J79" s="23">
        <f t="shared" si="16"/>
        <v>6550.5995</v>
      </c>
      <c r="K79" s="23">
        <f t="shared" si="16"/>
        <v>10000</v>
      </c>
    </row>
    <row r="80" spans="1:11" ht="21" customHeight="1">
      <c r="A80" s="59"/>
      <c r="B80" s="71"/>
      <c r="C80" s="34"/>
      <c r="D80" s="58"/>
      <c r="E80" s="5" t="s">
        <v>3</v>
      </c>
      <c r="F80" s="23">
        <f>SUM(G80:K80)</f>
        <v>0</v>
      </c>
      <c r="G80" s="24"/>
      <c r="H80" s="23">
        <v>0</v>
      </c>
      <c r="I80" s="23">
        <v>0</v>
      </c>
      <c r="J80" s="23">
        <v>0</v>
      </c>
      <c r="K80" s="23">
        <v>0</v>
      </c>
    </row>
    <row r="81" spans="1:11" ht="21" customHeight="1">
      <c r="A81" s="59"/>
      <c r="B81" s="71"/>
      <c r="C81" s="34"/>
      <c r="D81" s="58"/>
      <c r="E81" s="14" t="s">
        <v>76</v>
      </c>
      <c r="F81" s="23">
        <f>SUM(G81:K81)</f>
        <v>0</v>
      </c>
      <c r="G81" s="24"/>
      <c r="H81" s="23">
        <v>0</v>
      </c>
      <c r="I81" s="23">
        <v>0</v>
      </c>
      <c r="J81" s="23">
        <v>0</v>
      </c>
      <c r="K81" s="23">
        <v>0</v>
      </c>
    </row>
    <row r="82" spans="1:11" ht="21" customHeight="1">
      <c r="A82" s="59"/>
      <c r="B82" s="71" t="s">
        <v>10</v>
      </c>
      <c r="C82" s="34"/>
      <c r="D82" s="58"/>
      <c r="E82" s="5" t="s">
        <v>4</v>
      </c>
      <c r="F82" s="23">
        <f>SUM(G82:K82)</f>
        <v>0</v>
      </c>
      <c r="G82" s="24"/>
      <c r="H82" s="23">
        <v>0</v>
      </c>
      <c r="I82" s="23">
        <v>0</v>
      </c>
      <c r="J82" s="23">
        <v>0</v>
      </c>
      <c r="K82" s="23">
        <v>0</v>
      </c>
    </row>
    <row r="83" spans="1:11" ht="21" customHeight="1">
      <c r="A83" s="59"/>
      <c r="B83" s="71"/>
      <c r="C83" s="34"/>
      <c r="D83" s="58"/>
      <c r="E83" s="5" t="s">
        <v>5</v>
      </c>
      <c r="F83" s="23">
        <f>SUM(G83:K83)</f>
        <v>50776.5995</v>
      </c>
      <c r="G83" s="24"/>
      <c r="H83" s="23">
        <f>3685+2235+18288+18</f>
        <v>24226</v>
      </c>
      <c r="I83" s="23">
        <f>10000</f>
        <v>10000</v>
      </c>
      <c r="J83" s="23">
        <f>6550.5995</f>
        <v>6550.5995</v>
      </c>
      <c r="K83" s="23">
        <v>10000</v>
      </c>
    </row>
    <row r="84" spans="1:11" ht="21" customHeight="1">
      <c r="A84" s="59"/>
      <c r="B84" s="71"/>
      <c r="C84" s="35"/>
      <c r="D84" s="58"/>
      <c r="E84" s="5" t="s">
        <v>6</v>
      </c>
      <c r="F84" s="23">
        <f>SUM(G84:K84)</f>
        <v>0</v>
      </c>
      <c r="G84" s="24"/>
      <c r="H84" s="23">
        <v>0</v>
      </c>
      <c r="I84" s="23">
        <v>0</v>
      </c>
      <c r="J84" s="23">
        <v>0</v>
      </c>
      <c r="K84" s="23">
        <v>0</v>
      </c>
    </row>
    <row r="85" spans="1:11" ht="21" customHeight="1">
      <c r="A85" s="57" t="s">
        <v>57</v>
      </c>
      <c r="B85" s="63" t="s">
        <v>61</v>
      </c>
      <c r="C85" s="33" t="s">
        <v>86</v>
      </c>
      <c r="D85" s="58" t="s">
        <v>38</v>
      </c>
      <c r="E85" s="4" t="s">
        <v>2</v>
      </c>
      <c r="F85" s="21">
        <f aca="true" t="shared" si="17" ref="F85:K85">SUM(F86:F90)</f>
        <v>564479.76052195</v>
      </c>
      <c r="G85" s="21">
        <f t="shared" si="17"/>
        <v>0</v>
      </c>
      <c r="H85" s="21">
        <f t="shared" si="17"/>
        <v>44841.00852195001</v>
      </c>
      <c r="I85" s="21">
        <f t="shared" si="17"/>
        <v>191336.707</v>
      </c>
      <c r="J85" s="21">
        <f t="shared" si="17"/>
        <v>160632.139</v>
      </c>
      <c r="K85" s="21">
        <f t="shared" si="17"/>
        <v>167669.906</v>
      </c>
    </row>
    <row r="86" spans="1:11" ht="21" customHeight="1">
      <c r="A86" s="57"/>
      <c r="B86" s="63"/>
      <c r="C86" s="34"/>
      <c r="D86" s="58"/>
      <c r="E86" s="5" t="s">
        <v>3</v>
      </c>
      <c r="F86" s="21">
        <f>SUM(H86:K86)</f>
        <v>0</v>
      </c>
      <c r="G86" s="22"/>
      <c r="H86" s="21">
        <v>0</v>
      </c>
      <c r="I86" s="21">
        <v>0</v>
      </c>
      <c r="J86" s="21">
        <v>0</v>
      </c>
      <c r="K86" s="21">
        <v>0</v>
      </c>
    </row>
    <row r="87" spans="1:11" ht="21" customHeight="1">
      <c r="A87" s="57"/>
      <c r="B87" s="63"/>
      <c r="C87" s="34"/>
      <c r="D87" s="58"/>
      <c r="E87" s="14" t="s">
        <v>76</v>
      </c>
      <c r="F87" s="21">
        <f>SUM(H87:K87)</f>
        <v>0</v>
      </c>
      <c r="G87" s="22"/>
      <c r="H87" s="21">
        <v>0</v>
      </c>
      <c r="I87" s="21">
        <v>0</v>
      </c>
      <c r="J87" s="21">
        <v>0</v>
      </c>
      <c r="K87" s="21">
        <v>0</v>
      </c>
    </row>
    <row r="88" spans="1:11" ht="21" customHeight="1">
      <c r="A88" s="57"/>
      <c r="B88" s="63"/>
      <c r="C88" s="34"/>
      <c r="D88" s="58"/>
      <c r="E88" s="5" t="s">
        <v>4</v>
      </c>
      <c r="F88" s="21">
        <f>SUM(H88:K88)</f>
        <v>0</v>
      </c>
      <c r="G88" s="22"/>
      <c r="H88" s="21">
        <v>0</v>
      </c>
      <c r="I88" s="21">
        <v>0</v>
      </c>
      <c r="J88" s="21">
        <v>0</v>
      </c>
      <c r="K88" s="21">
        <v>0</v>
      </c>
    </row>
    <row r="89" spans="1:11" ht="21" customHeight="1">
      <c r="A89" s="57"/>
      <c r="B89" s="63"/>
      <c r="C89" s="34"/>
      <c r="D89" s="58"/>
      <c r="E89" s="5" t="s">
        <v>5</v>
      </c>
      <c r="F89" s="21">
        <f>SUM(H89:K89)</f>
        <v>564479.76052195</v>
      </c>
      <c r="G89" s="22"/>
      <c r="H89" s="21">
        <f>36912.455+1940.612+8653.64+1867.89968+132.10032-600-300-1940.612-88.1935+886.0535-3269.93145805+805.54108-151.8561-6.7</f>
        <v>44841.00852195001</v>
      </c>
      <c r="I89" s="21">
        <f>2077.944+229258.091+3112.646+1005.01587+2336.81413+346.196+3200-50000</f>
        <v>191336.707</v>
      </c>
      <c r="J89" s="21">
        <f>5277.944+155007.999+346.196</f>
        <v>160632.139</v>
      </c>
      <c r="K89" s="21">
        <f>5277.944+162045.766+346.196</f>
        <v>167669.906</v>
      </c>
    </row>
    <row r="90" spans="1:11" ht="21" customHeight="1">
      <c r="A90" s="57"/>
      <c r="B90" s="63"/>
      <c r="C90" s="35"/>
      <c r="D90" s="58"/>
      <c r="E90" s="5" t="s">
        <v>6</v>
      </c>
      <c r="F90" s="21">
        <f>SUM(H90:K90)</f>
        <v>0</v>
      </c>
      <c r="G90" s="22"/>
      <c r="H90" s="21">
        <v>0</v>
      </c>
      <c r="I90" s="21">
        <v>0</v>
      </c>
      <c r="J90" s="21">
        <v>0</v>
      </c>
      <c r="K90" s="21">
        <v>0</v>
      </c>
    </row>
    <row r="91" spans="1:11" ht="21" customHeight="1">
      <c r="A91" s="57" t="s">
        <v>27</v>
      </c>
      <c r="B91" s="67" t="s">
        <v>36</v>
      </c>
      <c r="C91" s="33" t="s">
        <v>86</v>
      </c>
      <c r="D91" s="56" t="s">
        <v>13</v>
      </c>
      <c r="E91" s="4" t="s">
        <v>2</v>
      </c>
      <c r="F91" s="23">
        <f aca="true" t="shared" si="18" ref="F91:K91">SUM(F92:F96)</f>
        <v>90566.39080000001</v>
      </c>
      <c r="G91" s="24">
        <f t="shared" si="18"/>
        <v>0</v>
      </c>
      <c r="H91" s="23">
        <f t="shared" si="18"/>
        <v>11231.04418</v>
      </c>
      <c r="I91" s="23">
        <f t="shared" si="18"/>
        <v>4004.73864</v>
      </c>
      <c r="J91" s="23">
        <f t="shared" si="18"/>
        <v>72159.30899</v>
      </c>
      <c r="K91" s="23">
        <f t="shared" si="18"/>
        <v>3171.29899</v>
      </c>
    </row>
    <row r="92" spans="1:11" ht="21" customHeight="1">
      <c r="A92" s="57"/>
      <c r="B92" s="68"/>
      <c r="C92" s="34"/>
      <c r="D92" s="54"/>
      <c r="E92" s="5" t="s">
        <v>3</v>
      </c>
      <c r="F92" s="23">
        <f>SUM(H92:K92)</f>
        <v>0</v>
      </c>
      <c r="G92" s="24"/>
      <c r="H92" s="23">
        <f>H98+H104+H110+H116</f>
        <v>0</v>
      </c>
      <c r="I92" s="23">
        <f>I98+I104+I110+I116</f>
        <v>0</v>
      </c>
      <c r="J92" s="23">
        <f>J98+J104+J110+J116</f>
        <v>0</v>
      </c>
      <c r="K92" s="23">
        <f>K98+K104+K110+K116</f>
        <v>0</v>
      </c>
    </row>
    <row r="93" spans="1:11" ht="21" customHeight="1">
      <c r="A93" s="57"/>
      <c r="B93" s="68"/>
      <c r="C93" s="34"/>
      <c r="D93" s="54"/>
      <c r="E93" s="14" t="s">
        <v>76</v>
      </c>
      <c r="F93" s="23">
        <f>SUM(H93:K93)</f>
        <v>0</v>
      </c>
      <c r="G93" s="24"/>
      <c r="H93" s="23">
        <f aca="true" t="shared" si="19" ref="H93:K96">H99+H105+H111+H117</f>
        <v>0</v>
      </c>
      <c r="I93" s="23">
        <f t="shared" si="19"/>
        <v>0</v>
      </c>
      <c r="J93" s="23">
        <f t="shared" si="19"/>
        <v>0</v>
      </c>
      <c r="K93" s="23">
        <f t="shared" si="19"/>
        <v>0</v>
      </c>
    </row>
    <row r="94" spans="1:11" ht="21" customHeight="1">
      <c r="A94" s="57"/>
      <c r="B94" s="68"/>
      <c r="C94" s="34"/>
      <c r="D94" s="54"/>
      <c r="E94" s="5" t="s">
        <v>4</v>
      </c>
      <c r="F94" s="23">
        <f>SUM(H94:K94)</f>
        <v>65538.6095</v>
      </c>
      <c r="G94" s="24"/>
      <c r="H94" s="23">
        <f t="shared" si="19"/>
        <v>0</v>
      </c>
      <c r="I94" s="23">
        <f t="shared" si="19"/>
        <v>0</v>
      </c>
      <c r="J94" s="23">
        <f t="shared" si="19"/>
        <v>65538.6095</v>
      </c>
      <c r="K94" s="23">
        <f t="shared" si="19"/>
        <v>0</v>
      </c>
    </row>
    <row r="95" spans="1:11" ht="21" customHeight="1">
      <c r="A95" s="57"/>
      <c r="B95" s="68"/>
      <c r="C95" s="34"/>
      <c r="D95" s="54"/>
      <c r="E95" s="5" t="s">
        <v>5</v>
      </c>
      <c r="F95" s="23">
        <f>SUM(H95:K95)</f>
        <v>25027.7813</v>
      </c>
      <c r="G95" s="24"/>
      <c r="H95" s="23">
        <f t="shared" si="19"/>
        <v>11231.04418</v>
      </c>
      <c r="I95" s="23">
        <f t="shared" si="19"/>
        <v>4004.73864</v>
      </c>
      <c r="J95" s="23">
        <f t="shared" si="19"/>
        <v>6620.699489999999</v>
      </c>
      <c r="K95" s="23">
        <f t="shared" si="19"/>
        <v>3171.29899</v>
      </c>
    </row>
    <row r="96" spans="1:11" ht="21" customHeight="1">
      <c r="A96" s="57"/>
      <c r="B96" s="69"/>
      <c r="C96" s="35"/>
      <c r="D96" s="55"/>
      <c r="E96" s="5" t="s">
        <v>6</v>
      </c>
      <c r="F96" s="23">
        <f>SUM(H96:K96)</f>
        <v>0</v>
      </c>
      <c r="G96" s="24"/>
      <c r="H96" s="23">
        <f t="shared" si="19"/>
        <v>0</v>
      </c>
      <c r="I96" s="23">
        <f t="shared" si="19"/>
        <v>0</v>
      </c>
      <c r="J96" s="23">
        <f t="shared" si="19"/>
        <v>0</v>
      </c>
      <c r="K96" s="23">
        <f t="shared" si="19"/>
        <v>0</v>
      </c>
    </row>
    <row r="97" spans="1:11" ht="21" customHeight="1">
      <c r="A97" s="59" t="s">
        <v>62</v>
      </c>
      <c r="B97" s="64" t="s">
        <v>39</v>
      </c>
      <c r="C97" s="33">
        <v>2023</v>
      </c>
      <c r="D97" s="56" t="s">
        <v>13</v>
      </c>
      <c r="E97" s="4" t="s">
        <v>2</v>
      </c>
      <c r="F97" s="23">
        <f aca="true" t="shared" si="20" ref="F97:K97">SUM(F98:F102)</f>
        <v>68988.01000000001</v>
      </c>
      <c r="G97" s="24">
        <f t="shared" si="20"/>
        <v>0</v>
      </c>
      <c r="H97" s="23">
        <f t="shared" si="20"/>
        <v>0</v>
      </c>
      <c r="I97" s="23">
        <f t="shared" si="20"/>
        <v>0</v>
      </c>
      <c r="J97" s="23">
        <f t="shared" si="20"/>
        <v>68988.01000000001</v>
      </c>
      <c r="K97" s="23">
        <f t="shared" si="20"/>
        <v>0</v>
      </c>
    </row>
    <row r="98" spans="1:11" ht="21" customHeight="1">
      <c r="A98" s="59"/>
      <c r="B98" s="65"/>
      <c r="C98" s="34"/>
      <c r="D98" s="54"/>
      <c r="E98" s="5" t="s">
        <v>3</v>
      </c>
      <c r="F98" s="23">
        <f>SUM(G98:K98)</f>
        <v>0</v>
      </c>
      <c r="G98" s="24"/>
      <c r="H98" s="23">
        <v>0</v>
      </c>
      <c r="I98" s="23">
        <v>0</v>
      </c>
      <c r="J98" s="23">
        <v>0</v>
      </c>
      <c r="K98" s="23">
        <v>0</v>
      </c>
    </row>
    <row r="99" spans="1:11" ht="21" customHeight="1">
      <c r="A99" s="59"/>
      <c r="B99" s="65"/>
      <c r="C99" s="34"/>
      <c r="D99" s="54"/>
      <c r="E99" s="14" t="s">
        <v>76</v>
      </c>
      <c r="F99" s="23">
        <f>SUM(G99:K99)</f>
        <v>0</v>
      </c>
      <c r="G99" s="24"/>
      <c r="H99" s="23">
        <v>0</v>
      </c>
      <c r="I99" s="23">
        <v>0</v>
      </c>
      <c r="J99" s="23">
        <v>0</v>
      </c>
      <c r="K99" s="23">
        <v>0</v>
      </c>
    </row>
    <row r="100" spans="1:11" ht="21" customHeight="1">
      <c r="A100" s="59"/>
      <c r="B100" s="65"/>
      <c r="C100" s="34"/>
      <c r="D100" s="54"/>
      <c r="E100" s="5" t="s">
        <v>4</v>
      </c>
      <c r="F100" s="23">
        <f>SUM(G100:K100)</f>
        <v>65538.6095</v>
      </c>
      <c r="G100" s="24"/>
      <c r="H100" s="23">
        <v>0</v>
      </c>
      <c r="I100" s="23">
        <v>0</v>
      </c>
      <c r="J100" s="23">
        <f>65538.6095</f>
        <v>65538.6095</v>
      </c>
      <c r="K100" s="23">
        <v>0</v>
      </c>
    </row>
    <row r="101" spans="1:11" ht="21" customHeight="1">
      <c r="A101" s="59"/>
      <c r="B101" s="65"/>
      <c r="C101" s="34"/>
      <c r="D101" s="54"/>
      <c r="E101" s="5" t="s">
        <v>5</v>
      </c>
      <c r="F101" s="23">
        <f>SUM(G101:K101)</f>
        <v>3449.4005</v>
      </c>
      <c r="G101" s="24"/>
      <c r="H101" s="23">
        <v>0</v>
      </c>
      <c r="I101" s="23">
        <v>0</v>
      </c>
      <c r="J101" s="23">
        <f>3449.4005</f>
        <v>3449.4005</v>
      </c>
      <c r="K101" s="23">
        <v>0</v>
      </c>
    </row>
    <row r="102" spans="1:11" ht="21" customHeight="1">
      <c r="A102" s="59"/>
      <c r="B102" s="66"/>
      <c r="C102" s="35"/>
      <c r="D102" s="55"/>
      <c r="E102" s="5" t="s">
        <v>6</v>
      </c>
      <c r="F102" s="23">
        <f>SUM(G102:K102)</f>
        <v>0</v>
      </c>
      <c r="G102" s="24"/>
      <c r="H102" s="23">
        <v>0</v>
      </c>
      <c r="I102" s="23">
        <v>0</v>
      </c>
      <c r="J102" s="23">
        <v>0</v>
      </c>
      <c r="K102" s="23">
        <v>0</v>
      </c>
    </row>
    <row r="103" spans="1:11" ht="21" customHeight="1">
      <c r="A103" s="59" t="s">
        <v>63</v>
      </c>
      <c r="B103" s="64" t="s">
        <v>28</v>
      </c>
      <c r="C103" s="33" t="s">
        <v>86</v>
      </c>
      <c r="D103" s="56" t="s">
        <v>13</v>
      </c>
      <c r="E103" s="4" t="s">
        <v>2</v>
      </c>
      <c r="F103" s="23">
        <f aca="true" t="shared" si="21" ref="F103:K103">SUM(F104:F108)</f>
        <v>14791.0692</v>
      </c>
      <c r="G103" s="24">
        <f t="shared" si="21"/>
        <v>0</v>
      </c>
      <c r="H103" s="23">
        <f t="shared" si="21"/>
        <v>6102.96658</v>
      </c>
      <c r="I103" s="23">
        <f t="shared" si="21"/>
        <v>3451.66064</v>
      </c>
      <c r="J103" s="23">
        <f t="shared" si="21"/>
        <v>2618.22099</v>
      </c>
      <c r="K103" s="23">
        <f t="shared" si="21"/>
        <v>2618.22099</v>
      </c>
    </row>
    <row r="104" spans="1:11" ht="21" customHeight="1">
      <c r="A104" s="59"/>
      <c r="B104" s="65"/>
      <c r="C104" s="34"/>
      <c r="D104" s="54"/>
      <c r="E104" s="5" t="s">
        <v>3</v>
      </c>
      <c r="F104" s="23">
        <f>SUM(G104:K104)</f>
        <v>0</v>
      </c>
      <c r="G104" s="24"/>
      <c r="H104" s="23">
        <v>0</v>
      </c>
      <c r="I104" s="23">
        <v>0</v>
      </c>
      <c r="J104" s="23">
        <v>0</v>
      </c>
      <c r="K104" s="23">
        <v>0</v>
      </c>
    </row>
    <row r="105" spans="1:11" ht="21" customHeight="1">
      <c r="A105" s="59"/>
      <c r="B105" s="65"/>
      <c r="C105" s="34"/>
      <c r="D105" s="54"/>
      <c r="E105" s="14" t="s">
        <v>76</v>
      </c>
      <c r="F105" s="23">
        <f>SUM(G105:K105)</f>
        <v>0</v>
      </c>
      <c r="G105" s="24"/>
      <c r="H105" s="23">
        <v>0</v>
      </c>
      <c r="I105" s="23">
        <v>0</v>
      </c>
      <c r="J105" s="23">
        <v>0</v>
      </c>
      <c r="K105" s="23">
        <v>0</v>
      </c>
    </row>
    <row r="106" spans="1:11" ht="21" customHeight="1">
      <c r="A106" s="59"/>
      <c r="B106" s="65"/>
      <c r="C106" s="34"/>
      <c r="D106" s="54"/>
      <c r="E106" s="5" t="s">
        <v>4</v>
      </c>
      <c r="F106" s="23">
        <f>SUM(G106:K106)</f>
        <v>0</v>
      </c>
      <c r="G106" s="24"/>
      <c r="H106" s="23">
        <v>0</v>
      </c>
      <c r="I106" s="23">
        <v>0</v>
      </c>
      <c r="J106" s="23">
        <v>0</v>
      </c>
      <c r="K106" s="23">
        <v>0</v>
      </c>
    </row>
    <row r="107" spans="1:11" ht="21" customHeight="1">
      <c r="A107" s="59"/>
      <c r="B107" s="65"/>
      <c r="C107" s="34"/>
      <c r="D107" s="54"/>
      <c r="E107" s="5" t="s">
        <v>5</v>
      </c>
      <c r="F107" s="23">
        <f>SUM(G107:K107)</f>
        <v>14791.0692</v>
      </c>
      <c r="G107" s="24"/>
      <c r="H107" s="23">
        <f>5886.30911+216.65747</f>
        <v>6102.96658</v>
      </c>
      <c r="I107" s="23">
        <f>2618.22099+833.43965</f>
        <v>3451.66064</v>
      </c>
      <c r="J107" s="23">
        <f>2618.22099</f>
        <v>2618.22099</v>
      </c>
      <c r="K107" s="23">
        <f>2618.22099</f>
        <v>2618.22099</v>
      </c>
    </row>
    <row r="108" spans="1:11" ht="21" customHeight="1">
      <c r="A108" s="59"/>
      <c r="B108" s="66"/>
      <c r="C108" s="35"/>
      <c r="D108" s="55"/>
      <c r="E108" s="5" t="s">
        <v>6</v>
      </c>
      <c r="F108" s="23">
        <f>SUM(G108:K108)</f>
        <v>0</v>
      </c>
      <c r="G108" s="24"/>
      <c r="H108" s="23">
        <v>0</v>
      </c>
      <c r="I108" s="23">
        <v>0</v>
      </c>
      <c r="J108" s="23">
        <v>0</v>
      </c>
      <c r="K108" s="23">
        <v>0</v>
      </c>
    </row>
    <row r="109" spans="1:11" ht="21" customHeight="1">
      <c r="A109" s="59" t="s">
        <v>29</v>
      </c>
      <c r="B109" s="64" t="s">
        <v>30</v>
      </c>
      <c r="C109" s="33" t="s">
        <v>86</v>
      </c>
      <c r="D109" s="56" t="s">
        <v>13</v>
      </c>
      <c r="E109" s="4" t="s">
        <v>2</v>
      </c>
      <c r="F109" s="23">
        <f aca="true" t="shared" si="22" ref="F109:K109">SUM(F110:F114)</f>
        <v>2212.3116</v>
      </c>
      <c r="G109" s="24">
        <f t="shared" si="22"/>
        <v>0</v>
      </c>
      <c r="H109" s="23">
        <f t="shared" si="22"/>
        <v>553.0776</v>
      </c>
      <c r="I109" s="23">
        <f t="shared" si="22"/>
        <v>553.078</v>
      </c>
      <c r="J109" s="23">
        <f t="shared" si="22"/>
        <v>553.078</v>
      </c>
      <c r="K109" s="23">
        <f t="shared" si="22"/>
        <v>553.078</v>
      </c>
    </row>
    <row r="110" spans="1:11" ht="21" customHeight="1">
      <c r="A110" s="59"/>
      <c r="B110" s="65"/>
      <c r="C110" s="34"/>
      <c r="D110" s="54"/>
      <c r="E110" s="5" t="s">
        <v>3</v>
      </c>
      <c r="F110" s="23">
        <f>SUM(G110:K110)</f>
        <v>0</v>
      </c>
      <c r="G110" s="24"/>
      <c r="H110" s="23">
        <v>0</v>
      </c>
      <c r="I110" s="23">
        <v>0</v>
      </c>
      <c r="J110" s="23">
        <v>0</v>
      </c>
      <c r="K110" s="23">
        <v>0</v>
      </c>
    </row>
    <row r="111" spans="1:11" ht="21" customHeight="1">
      <c r="A111" s="59"/>
      <c r="B111" s="65"/>
      <c r="C111" s="34"/>
      <c r="D111" s="54"/>
      <c r="E111" s="14" t="s">
        <v>76</v>
      </c>
      <c r="F111" s="23">
        <f>SUM(G111:K111)</f>
        <v>0</v>
      </c>
      <c r="G111" s="24"/>
      <c r="H111" s="23">
        <v>0</v>
      </c>
      <c r="I111" s="23">
        <v>0</v>
      </c>
      <c r="J111" s="23">
        <v>0</v>
      </c>
      <c r="K111" s="23">
        <v>0</v>
      </c>
    </row>
    <row r="112" spans="1:11" ht="21" customHeight="1">
      <c r="A112" s="59"/>
      <c r="B112" s="65"/>
      <c r="C112" s="34"/>
      <c r="D112" s="54"/>
      <c r="E112" s="5" t="s">
        <v>4</v>
      </c>
      <c r="F112" s="23">
        <f>SUM(G112:K112)</f>
        <v>0</v>
      </c>
      <c r="G112" s="24"/>
      <c r="H112" s="23">
        <v>0</v>
      </c>
      <c r="I112" s="23">
        <v>0</v>
      </c>
      <c r="J112" s="23">
        <v>0</v>
      </c>
      <c r="K112" s="23">
        <v>0</v>
      </c>
    </row>
    <row r="113" spans="1:11" ht="21" customHeight="1">
      <c r="A113" s="59"/>
      <c r="B113" s="65"/>
      <c r="C113" s="34"/>
      <c r="D113" s="54"/>
      <c r="E113" s="5" t="s">
        <v>5</v>
      </c>
      <c r="F113" s="23">
        <f>SUM(G113:K113)</f>
        <v>2212.3116</v>
      </c>
      <c r="G113" s="24"/>
      <c r="H113" s="23">
        <v>553.0776</v>
      </c>
      <c r="I113" s="23">
        <f>553.078</f>
        <v>553.078</v>
      </c>
      <c r="J113" s="23">
        <f>553.078</f>
        <v>553.078</v>
      </c>
      <c r="K113" s="23">
        <f>553.078</f>
        <v>553.078</v>
      </c>
    </row>
    <row r="114" spans="1:11" ht="21" customHeight="1">
      <c r="A114" s="59"/>
      <c r="B114" s="66"/>
      <c r="C114" s="35"/>
      <c r="D114" s="55"/>
      <c r="E114" s="5" t="s">
        <v>6</v>
      </c>
      <c r="F114" s="23">
        <f>SUM(G114:K114)</f>
        <v>0</v>
      </c>
      <c r="G114" s="24"/>
      <c r="H114" s="23">
        <v>0</v>
      </c>
      <c r="I114" s="23">
        <v>0</v>
      </c>
      <c r="J114" s="23">
        <v>0</v>
      </c>
      <c r="K114" s="23">
        <v>0</v>
      </c>
    </row>
    <row r="115" spans="1:11" ht="21" customHeight="1">
      <c r="A115" s="42" t="s">
        <v>107</v>
      </c>
      <c r="B115" s="44" t="s">
        <v>110</v>
      </c>
      <c r="C115" s="33">
        <v>2021</v>
      </c>
      <c r="D115" s="56" t="s">
        <v>92</v>
      </c>
      <c r="E115" s="4" t="s">
        <v>2</v>
      </c>
      <c r="F115" s="23">
        <f aca="true" t="shared" si="23" ref="F115:K115">SUM(F116:F120)</f>
        <v>4575</v>
      </c>
      <c r="G115" s="23">
        <f t="shared" si="23"/>
        <v>0</v>
      </c>
      <c r="H115" s="23">
        <f t="shared" si="23"/>
        <v>4575</v>
      </c>
      <c r="I115" s="23">
        <f t="shared" si="23"/>
        <v>0</v>
      </c>
      <c r="J115" s="23">
        <f t="shared" si="23"/>
        <v>0</v>
      </c>
      <c r="K115" s="23">
        <f t="shared" si="23"/>
        <v>0</v>
      </c>
    </row>
    <row r="116" spans="1:11" ht="21" customHeight="1">
      <c r="A116" s="43"/>
      <c r="B116" s="45"/>
      <c r="C116" s="34"/>
      <c r="D116" s="54"/>
      <c r="E116" s="5" t="s">
        <v>3</v>
      </c>
      <c r="F116" s="23">
        <f>SUM(H116:K116)</f>
        <v>0</v>
      </c>
      <c r="G116" s="28"/>
      <c r="H116" s="23">
        <v>0</v>
      </c>
      <c r="I116" s="23">
        <v>0</v>
      </c>
      <c r="J116" s="23">
        <v>0</v>
      </c>
      <c r="K116" s="23">
        <v>0</v>
      </c>
    </row>
    <row r="117" spans="1:11" ht="21" customHeight="1">
      <c r="A117" s="43"/>
      <c r="B117" s="45"/>
      <c r="C117" s="34"/>
      <c r="D117" s="54"/>
      <c r="E117" s="14" t="s">
        <v>77</v>
      </c>
      <c r="F117" s="23">
        <f>SUM(H117:K117)</f>
        <v>0</v>
      </c>
      <c r="G117" s="28"/>
      <c r="H117" s="23">
        <v>0</v>
      </c>
      <c r="I117" s="23">
        <v>0</v>
      </c>
      <c r="J117" s="23">
        <v>0</v>
      </c>
      <c r="K117" s="23">
        <v>0</v>
      </c>
    </row>
    <row r="118" spans="1:11" ht="21" customHeight="1">
      <c r="A118" s="43"/>
      <c r="B118" s="45"/>
      <c r="C118" s="34"/>
      <c r="D118" s="54"/>
      <c r="E118" s="5" t="s">
        <v>4</v>
      </c>
      <c r="F118" s="23">
        <f>SUM(H118:K118)</f>
        <v>0</v>
      </c>
      <c r="G118" s="28"/>
      <c r="H118" s="23">
        <v>0</v>
      </c>
      <c r="I118" s="23">
        <v>0</v>
      </c>
      <c r="J118" s="23">
        <v>0</v>
      </c>
      <c r="K118" s="23">
        <v>0</v>
      </c>
    </row>
    <row r="119" spans="1:11" ht="21" customHeight="1">
      <c r="A119" s="43"/>
      <c r="B119" s="45"/>
      <c r="C119" s="34"/>
      <c r="D119" s="54"/>
      <c r="E119" s="5" t="s">
        <v>64</v>
      </c>
      <c r="F119" s="23">
        <f>SUM(H119:K119)</f>
        <v>4575</v>
      </c>
      <c r="G119" s="28"/>
      <c r="H119" s="23">
        <v>4575</v>
      </c>
      <c r="I119" s="23">
        <v>0</v>
      </c>
      <c r="J119" s="23">
        <v>0</v>
      </c>
      <c r="K119" s="23">
        <v>0</v>
      </c>
    </row>
    <row r="120" spans="1:11" ht="21" customHeight="1">
      <c r="A120" s="46"/>
      <c r="B120" s="47"/>
      <c r="C120" s="35"/>
      <c r="D120" s="55"/>
      <c r="E120" s="5" t="s">
        <v>6</v>
      </c>
      <c r="F120" s="23">
        <f>SUM(H120:K120)</f>
        <v>0</v>
      </c>
      <c r="G120" s="28"/>
      <c r="H120" s="23">
        <v>0</v>
      </c>
      <c r="I120" s="23">
        <v>0</v>
      </c>
      <c r="J120" s="23">
        <v>0</v>
      </c>
      <c r="K120" s="23">
        <v>0</v>
      </c>
    </row>
    <row r="121" spans="1:11" ht="21" customHeight="1">
      <c r="A121" s="42" t="s">
        <v>31</v>
      </c>
      <c r="B121" s="36" t="s">
        <v>32</v>
      </c>
      <c r="C121" s="33" t="s">
        <v>86</v>
      </c>
      <c r="D121" s="56" t="s">
        <v>38</v>
      </c>
      <c r="E121" s="4" t="s">
        <v>2</v>
      </c>
      <c r="F121" s="23">
        <f aca="true" t="shared" si="24" ref="F121:K121">SUM(F122:F126)</f>
        <v>94273.95741</v>
      </c>
      <c r="G121" s="54">
        <f t="shared" si="24"/>
        <v>0</v>
      </c>
      <c r="H121" s="5">
        <f t="shared" si="24"/>
        <v>28625.628039999996</v>
      </c>
      <c r="I121" s="23">
        <f t="shared" si="24"/>
        <v>34393.56937</v>
      </c>
      <c r="J121" s="23">
        <f t="shared" si="24"/>
        <v>15627.38</v>
      </c>
      <c r="K121" s="23">
        <f t="shared" si="24"/>
        <v>15627.38</v>
      </c>
    </row>
    <row r="122" spans="1:11" ht="21" customHeight="1">
      <c r="A122" s="43"/>
      <c r="B122" s="37"/>
      <c r="C122" s="34"/>
      <c r="D122" s="54"/>
      <c r="E122" s="5" t="s">
        <v>3</v>
      </c>
      <c r="F122" s="23">
        <f>SUM(G122:K122)</f>
        <v>0</v>
      </c>
      <c r="G122" s="54"/>
      <c r="H122" s="23">
        <v>0</v>
      </c>
      <c r="I122" s="23">
        <v>0</v>
      </c>
      <c r="J122" s="23">
        <v>0</v>
      </c>
      <c r="K122" s="23">
        <v>0</v>
      </c>
    </row>
    <row r="123" spans="1:11" ht="21" customHeight="1">
      <c r="A123" s="43"/>
      <c r="B123" s="37"/>
      <c r="C123" s="34"/>
      <c r="D123" s="54"/>
      <c r="E123" s="14" t="s">
        <v>77</v>
      </c>
      <c r="F123" s="23">
        <f>SUM(G123:K123)</f>
        <v>0</v>
      </c>
      <c r="G123" s="55"/>
      <c r="H123" s="23">
        <v>0</v>
      </c>
      <c r="I123" s="23">
        <v>0</v>
      </c>
      <c r="J123" s="23">
        <v>0</v>
      </c>
      <c r="K123" s="23">
        <v>0</v>
      </c>
    </row>
    <row r="124" spans="1:11" ht="21" customHeight="1">
      <c r="A124" s="43"/>
      <c r="B124" s="37"/>
      <c r="C124" s="34"/>
      <c r="D124" s="54"/>
      <c r="E124" s="5" t="s">
        <v>4</v>
      </c>
      <c r="F124" s="23">
        <f>SUM(G124:K124)</f>
        <v>0</v>
      </c>
      <c r="G124" s="24"/>
      <c r="H124" s="23">
        <v>0</v>
      </c>
      <c r="I124" s="23">
        <v>0</v>
      </c>
      <c r="J124" s="23">
        <v>0</v>
      </c>
      <c r="K124" s="23">
        <v>0</v>
      </c>
    </row>
    <row r="125" spans="1:11" ht="21" customHeight="1">
      <c r="A125" s="43"/>
      <c r="B125" s="37"/>
      <c r="C125" s="34"/>
      <c r="D125" s="54"/>
      <c r="E125" s="5" t="s">
        <v>64</v>
      </c>
      <c r="F125" s="23">
        <f>SUM(G125:K125)</f>
        <v>94273.95741</v>
      </c>
      <c r="G125" s="24"/>
      <c r="H125" s="23">
        <f>16500+8069.634+188.423+1911.449+1778.29773+366.24731-188.423</f>
        <v>28625.628039999996</v>
      </c>
      <c r="I125" s="23">
        <v>34393.56937</v>
      </c>
      <c r="J125" s="23">
        <f>15627.38</f>
        <v>15627.38</v>
      </c>
      <c r="K125" s="23">
        <f>15627.38</f>
        <v>15627.38</v>
      </c>
    </row>
    <row r="126" spans="1:11" ht="21" customHeight="1">
      <c r="A126" s="46"/>
      <c r="B126" s="38"/>
      <c r="C126" s="35"/>
      <c r="D126" s="55"/>
      <c r="E126" s="5" t="s">
        <v>6</v>
      </c>
      <c r="F126" s="23">
        <f>SUM(G126:K126)</f>
        <v>0</v>
      </c>
      <c r="G126" s="24"/>
      <c r="H126" s="23">
        <v>0</v>
      </c>
      <c r="I126" s="23">
        <v>0</v>
      </c>
      <c r="J126" s="23">
        <v>0</v>
      </c>
      <c r="K126" s="23">
        <v>0</v>
      </c>
    </row>
    <row r="127" spans="1:11" ht="21" customHeight="1">
      <c r="A127" s="57" t="s">
        <v>18</v>
      </c>
      <c r="B127" s="63" t="s">
        <v>40</v>
      </c>
      <c r="C127" s="33" t="s">
        <v>86</v>
      </c>
      <c r="D127" s="58" t="s">
        <v>13</v>
      </c>
      <c r="E127" s="4" t="s">
        <v>2</v>
      </c>
      <c r="F127" s="21">
        <f aca="true" t="shared" si="25" ref="F127:K127">SUM(F128:F132)</f>
        <v>62487.85322</v>
      </c>
      <c r="G127" s="22">
        <f t="shared" si="25"/>
        <v>0</v>
      </c>
      <c r="H127" s="21">
        <f t="shared" si="25"/>
        <v>15950.89222</v>
      </c>
      <c r="I127" s="21">
        <f t="shared" si="25"/>
        <v>15601.928</v>
      </c>
      <c r="J127" s="21">
        <f t="shared" si="25"/>
        <v>15464.719</v>
      </c>
      <c r="K127" s="21">
        <f t="shared" si="25"/>
        <v>15470.314</v>
      </c>
    </row>
    <row r="128" spans="1:11" ht="21" customHeight="1">
      <c r="A128" s="57"/>
      <c r="B128" s="63"/>
      <c r="C128" s="34"/>
      <c r="D128" s="58"/>
      <c r="E128" s="5" t="s">
        <v>3</v>
      </c>
      <c r="F128" s="21">
        <f>SUM(G128:K128)</f>
        <v>0</v>
      </c>
      <c r="G128" s="22"/>
      <c r="H128" s="21">
        <v>0</v>
      </c>
      <c r="I128" s="21">
        <v>0</v>
      </c>
      <c r="J128" s="21">
        <v>0</v>
      </c>
      <c r="K128" s="21">
        <v>0</v>
      </c>
    </row>
    <row r="129" spans="1:11" ht="21" customHeight="1">
      <c r="A129" s="57"/>
      <c r="B129" s="63"/>
      <c r="C129" s="34"/>
      <c r="D129" s="58"/>
      <c r="E129" s="14" t="s">
        <v>77</v>
      </c>
      <c r="F129" s="21">
        <f>SUM(G129:K129)</f>
        <v>0</v>
      </c>
      <c r="G129" s="22"/>
      <c r="H129" s="21">
        <v>0</v>
      </c>
      <c r="I129" s="21">
        <v>0</v>
      </c>
      <c r="J129" s="21">
        <v>0</v>
      </c>
      <c r="K129" s="21">
        <v>0</v>
      </c>
    </row>
    <row r="130" spans="1:11" ht="21" customHeight="1">
      <c r="A130" s="57"/>
      <c r="B130" s="63"/>
      <c r="C130" s="34"/>
      <c r="D130" s="58"/>
      <c r="E130" s="5" t="s">
        <v>4</v>
      </c>
      <c r="F130" s="21">
        <f>SUM(G130:K130)</f>
        <v>0</v>
      </c>
      <c r="G130" s="22"/>
      <c r="H130" s="21">
        <v>0</v>
      </c>
      <c r="I130" s="21">
        <v>0</v>
      </c>
      <c r="J130" s="21">
        <v>0</v>
      </c>
      <c r="K130" s="21">
        <v>0</v>
      </c>
    </row>
    <row r="131" spans="1:11" ht="21" customHeight="1">
      <c r="A131" s="57"/>
      <c r="B131" s="63"/>
      <c r="C131" s="34"/>
      <c r="D131" s="58"/>
      <c r="E131" s="5" t="s">
        <v>5</v>
      </c>
      <c r="F131" s="21">
        <f>SUM(G131:K131)</f>
        <v>62487.85322</v>
      </c>
      <c r="G131" s="22"/>
      <c r="H131" s="21">
        <f>15950.89222</f>
        <v>15950.89222</v>
      </c>
      <c r="I131" s="21">
        <v>15601.928</v>
      </c>
      <c r="J131" s="21">
        <f>15464.719</f>
        <v>15464.719</v>
      </c>
      <c r="K131" s="21">
        <f>15470.314</f>
        <v>15470.314</v>
      </c>
    </row>
    <row r="132" spans="1:11" ht="21" customHeight="1">
      <c r="A132" s="57"/>
      <c r="B132" s="63"/>
      <c r="C132" s="35"/>
      <c r="D132" s="58"/>
      <c r="E132" s="5" t="s">
        <v>6</v>
      </c>
      <c r="F132" s="21">
        <f>SUM(G132:K132)</f>
        <v>0</v>
      </c>
      <c r="G132" s="22"/>
      <c r="H132" s="21">
        <v>0</v>
      </c>
      <c r="I132" s="21">
        <v>0</v>
      </c>
      <c r="J132" s="21">
        <v>0</v>
      </c>
      <c r="K132" s="21">
        <v>0</v>
      </c>
    </row>
    <row r="133" spans="1:11" ht="21" customHeight="1">
      <c r="A133" s="57" t="s">
        <v>17</v>
      </c>
      <c r="B133" s="63" t="s">
        <v>34</v>
      </c>
      <c r="C133" s="33" t="s">
        <v>86</v>
      </c>
      <c r="D133" s="58" t="s">
        <v>112</v>
      </c>
      <c r="E133" s="4" t="s">
        <v>2</v>
      </c>
      <c r="F133" s="21">
        <f aca="true" t="shared" si="26" ref="F133:K133">SUM(F134:F138)</f>
        <v>345231.41215</v>
      </c>
      <c r="G133" s="22">
        <f t="shared" si="26"/>
        <v>0</v>
      </c>
      <c r="H133" s="21">
        <f t="shared" si="26"/>
        <v>86177.02382</v>
      </c>
      <c r="I133" s="21">
        <f t="shared" si="26"/>
        <v>84833.54533000001</v>
      </c>
      <c r="J133" s="21">
        <f t="shared" si="26"/>
        <v>87046.75300000001</v>
      </c>
      <c r="K133" s="21">
        <f t="shared" si="26"/>
        <v>87174.09</v>
      </c>
    </row>
    <row r="134" spans="1:11" ht="21" customHeight="1">
      <c r="A134" s="57"/>
      <c r="B134" s="63"/>
      <c r="C134" s="34"/>
      <c r="D134" s="58"/>
      <c r="E134" s="5" t="s">
        <v>3</v>
      </c>
      <c r="F134" s="21">
        <f>SUM(G134:K134)</f>
        <v>0</v>
      </c>
      <c r="G134" s="22"/>
      <c r="H134" s="21">
        <f aca="true" t="shared" si="27" ref="H134:K135">H140+H146</f>
        <v>0</v>
      </c>
      <c r="I134" s="21">
        <f t="shared" si="27"/>
        <v>0</v>
      </c>
      <c r="J134" s="21">
        <f>J140+J146</f>
        <v>0</v>
      </c>
      <c r="K134" s="21">
        <f t="shared" si="27"/>
        <v>0</v>
      </c>
    </row>
    <row r="135" spans="1:11" ht="21" customHeight="1">
      <c r="A135" s="57"/>
      <c r="B135" s="63"/>
      <c r="C135" s="34"/>
      <c r="D135" s="58"/>
      <c r="E135" s="14" t="s">
        <v>77</v>
      </c>
      <c r="F135" s="21">
        <f>SUM(G135:K135)</f>
        <v>0</v>
      </c>
      <c r="G135" s="22"/>
      <c r="H135" s="21">
        <f t="shared" si="27"/>
        <v>0</v>
      </c>
      <c r="I135" s="21">
        <f t="shared" si="27"/>
        <v>0</v>
      </c>
      <c r="J135" s="21">
        <f>J141+J147</f>
        <v>0</v>
      </c>
      <c r="K135" s="21">
        <f t="shared" si="27"/>
        <v>0</v>
      </c>
    </row>
    <row r="136" spans="1:11" ht="21" customHeight="1">
      <c r="A136" s="57"/>
      <c r="B136" s="63"/>
      <c r="C136" s="34"/>
      <c r="D136" s="58"/>
      <c r="E136" s="5" t="s">
        <v>4</v>
      </c>
      <c r="F136" s="21">
        <f>SUM(G136:K136)</f>
        <v>0</v>
      </c>
      <c r="G136" s="22"/>
      <c r="H136" s="21">
        <f aca="true" t="shared" si="28" ref="H136:K137">H142+H148</f>
        <v>0</v>
      </c>
      <c r="I136" s="21">
        <f t="shared" si="28"/>
        <v>0</v>
      </c>
      <c r="J136" s="21">
        <f>J142+J148</f>
        <v>0</v>
      </c>
      <c r="K136" s="21">
        <f t="shared" si="28"/>
        <v>0</v>
      </c>
    </row>
    <row r="137" spans="1:11" ht="21" customHeight="1">
      <c r="A137" s="57"/>
      <c r="B137" s="63"/>
      <c r="C137" s="34"/>
      <c r="D137" s="58"/>
      <c r="E137" s="5" t="s">
        <v>5</v>
      </c>
      <c r="F137" s="21">
        <f>SUM(G137:K137)</f>
        <v>345231.41215</v>
      </c>
      <c r="G137" s="22"/>
      <c r="H137" s="21">
        <f t="shared" si="28"/>
        <v>86177.02382</v>
      </c>
      <c r="I137" s="21">
        <f t="shared" si="28"/>
        <v>84833.54533000001</v>
      </c>
      <c r="J137" s="21">
        <f>J143+J149</f>
        <v>87046.75300000001</v>
      </c>
      <c r="K137" s="21">
        <f t="shared" si="28"/>
        <v>87174.09</v>
      </c>
    </row>
    <row r="138" spans="1:11" ht="21" customHeight="1">
      <c r="A138" s="57"/>
      <c r="B138" s="63"/>
      <c r="C138" s="35"/>
      <c r="D138" s="58"/>
      <c r="E138" s="5" t="s">
        <v>6</v>
      </c>
      <c r="F138" s="21">
        <f>SUM(G138:K138)</f>
        <v>0</v>
      </c>
      <c r="G138" s="22"/>
      <c r="H138" s="21">
        <v>0</v>
      </c>
      <c r="I138" s="21">
        <f>I144+I150</f>
        <v>0</v>
      </c>
      <c r="J138" s="21">
        <f>J144+J150</f>
        <v>0</v>
      </c>
      <c r="K138" s="21">
        <f>K144+K150</f>
        <v>0</v>
      </c>
    </row>
    <row r="139" spans="1:11" ht="21" customHeight="1">
      <c r="A139" s="59" t="s">
        <v>33</v>
      </c>
      <c r="B139" s="71" t="s">
        <v>12</v>
      </c>
      <c r="C139" s="33" t="s">
        <v>86</v>
      </c>
      <c r="D139" s="58" t="s">
        <v>113</v>
      </c>
      <c r="E139" s="4" t="s">
        <v>2</v>
      </c>
      <c r="F139" s="21">
        <f aca="true" t="shared" si="29" ref="F139:K139">SUM(F140:F144)</f>
        <v>46940.178719999996</v>
      </c>
      <c r="G139" s="22">
        <f t="shared" si="29"/>
        <v>0</v>
      </c>
      <c r="H139" s="21">
        <f t="shared" si="29"/>
        <v>12076.384719999998</v>
      </c>
      <c r="I139" s="21">
        <f t="shared" si="29"/>
        <v>11511.482</v>
      </c>
      <c r="J139" s="21">
        <f t="shared" si="29"/>
        <v>11622.899</v>
      </c>
      <c r="K139" s="21">
        <f t="shared" si="29"/>
        <v>11729.413</v>
      </c>
    </row>
    <row r="140" spans="1:11" ht="21" customHeight="1">
      <c r="A140" s="59"/>
      <c r="B140" s="71"/>
      <c r="C140" s="34"/>
      <c r="D140" s="58"/>
      <c r="E140" s="5" t="s">
        <v>3</v>
      </c>
      <c r="F140" s="23">
        <f>SUM(G140:K140)</f>
        <v>0</v>
      </c>
      <c r="G140" s="24"/>
      <c r="H140" s="23">
        <v>0</v>
      </c>
      <c r="I140" s="23">
        <v>0</v>
      </c>
      <c r="J140" s="23">
        <v>0</v>
      </c>
      <c r="K140" s="23">
        <v>0</v>
      </c>
    </row>
    <row r="141" spans="1:11" ht="21" customHeight="1">
      <c r="A141" s="59"/>
      <c r="B141" s="71"/>
      <c r="C141" s="34"/>
      <c r="D141" s="58"/>
      <c r="E141" s="14" t="s">
        <v>77</v>
      </c>
      <c r="F141" s="23">
        <f>SUM(G141:K141)</f>
        <v>0</v>
      </c>
      <c r="G141" s="24"/>
      <c r="H141" s="23">
        <v>0</v>
      </c>
      <c r="I141" s="23">
        <v>0</v>
      </c>
      <c r="J141" s="23">
        <v>0</v>
      </c>
      <c r="K141" s="23">
        <v>0</v>
      </c>
    </row>
    <row r="142" spans="1:11" ht="21" customHeight="1">
      <c r="A142" s="59"/>
      <c r="B142" s="71"/>
      <c r="C142" s="34"/>
      <c r="D142" s="58"/>
      <c r="E142" s="5" t="s">
        <v>4</v>
      </c>
      <c r="F142" s="23">
        <f>SUM(G142:K142)</f>
        <v>0</v>
      </c>
      <c r="G142" s="24"/>
      <c r="H142" s="23">
        <v>0</v>
      </c>
      <c r="I142" s="23">
        <v>0</v>
      </c>
      <c r="J142" s="23">
        <v>0</v>
      </c>
      <c r="K142" s="23">
        <v>0</v>
      </c>
    </row>
    <row r="143" spans="1:11" ht="21" customHeight="1">
      <c r="A143" s="59"/>
      <c r="B143" s="71"/>
      <c r="C143" s="34"/>
      <c r="D143" s="58"/>
      <c r="E143" s="5" t="s">
        <v>5</v>
      </c>
      <c r="F143" s="23">
        <f>SUM(G143:K143)</f>
        <v>46940.178719999996</v>
      </c>
      <c r="G143" s="24"/>
      <c r="H143" s="23">
        <f>11279.478+796.90672</f>
        <v>12076.384719999998</v>
      </c>
      <c r="I143" s="23">
        <f>11521.982-10.5</f>
        <v>11511.482</v>
      </c>
      <c r="J143" s="23">
        <f>11745.776-10.5-112.377</f>
        <v>11622.899</v>
      </c>
      <c r="K143" s="23">
        <f>11852.29-10.5-112.377</f>
        <v>11729.413</v>
      </c>
    </row>
    <row r="144" spans="1:11" ht="21" customHeight="1">
      <c r="A144" s="59"/>
      <c r="B144" s="71"/>
      <c r="C144" s="35"/>
      <c r="D144" s="58"/>
      <c r="E144" s="5" t="s">
        <v>6</v>
      </c>
      <c r="F144" s="23">
        <f>SUM(G144:K144)</f>
        <v>0</v>
      </c>
      <c r="G144" s="24"/>
      <c r="H144" s="23">
        <v>0</v>
      </c>
      <c r="I144" s="23">
        <v>0</v>
      </c>
      <c r="J144" s="23">
        <v>0</v>
      </c>
      <c r="K144" s="23">
        <v>0</v>
      </c>
    </row>
    <row r="145" spans="1:11" ht="21" customHeight="1">
      <c r="A145" s="42" t="s">
        <v>14</v>
      </c>
      <c r="B145" s="44" t="s">
        <v>11</v>
      </c>
      <c r="C145" s="33" t="s">
        <v>86</v>
      </c>
      <c r="D145" s="56" t="s">
        <v>38</v>
      </c>
      <c r="E145" s="4" t="s">
        <v>2</v>
      </c>
      <c r="F145" s="21">
        <f aca="true" t="shared" si="30" ref="F145:K145">SUM(F146:F150)</f>
        <v>298291.23343</v>
      </c>
      <c r="G145" s="22">
        <f t="shared" si="30"/>
        <v>0</v>
      </c>
      <c r="H145" s="21">
        <f t="shared" si="30"/>
        <v>74100.6391</v>
      </c>
      <c r="I145" s="21">
        <f t="shared" si="30"/>
        <v>73322.06333</v>
      </c>
      <c r="J145" s="21">
        <f t="shared" si="30"/>
        <v>75423.854</v>
      </c>
      <c r="K145" s="21">
        <f t="shared" si="30"/>
        <v>75444.677</v>
      </c>
    </row>
    <row r="146" spans="1:11" ht="21" customHeight="1">
      <c r="A146" s="43"/>
      <c r="B146" s="45"/>
      <c r="C146" s="34"/>
      <c r="D146" s="54"/>
      <c r="E146" s="5" t="s">
        <v>3</v>
      </c>
      <c r="F146" s="23">
        <f>SUM(G146:K146)</f>
        <v>0</v>
      </c>
      <c r="G146" s="24"/>
      <c r="H146" s="23">
        <v>0</v>
      </c>
      <c r="I146" s="23">
        <v>0</v>
      </c>
      <c r="J146" s="23">
        <v>0</v>
      </c>
      <c r="K146" s="23">
        <v>0</v>
      </c>
    </row>
    <row r="147" spans="1:11" ht="21" customHeight="1">
      <c r="A147" s="43"/>
      <c r="B147" s="45"/>
      <c r="C147" s="34"/>
      <c r="D147" s="54"/>
      <c r="E147" s="14" t="s">
        <v>77</v>
      </c>
      <c r="F147" s="23">
        <f>SUM(G147:K147)</f>
        <v>0</v>
      </c>
      <c r="G147" s="24"/>
      <c r="H147" s="23">
        <v>0</v>
      </c>
      <c r="I147" s="23">
        <v>0</v>
      </c>
      <c r="J147" s="23">
        <v>0</v>
      </c>
      <c r="K147" s="23">
        <v>0</v>
      </c>
    </row>
    <row r="148" spans="1:11" ht="21" customHeight="1">
      <c r="A148" s="43"/>
      <c r="B148" s="45"/>
      <c r="C148" s="34"/>
      <c r="D148" s="54"/>
      <c r="E148" s="5" t="s">
        <v>4</v>
      </c>
      <c r="F148" s="23">
        <f>SUM(G148:K148)</f>
        <v>0</v>
      </c>
      <c r="G148" s="24"/>
      <c r="H148" s="23">
        <v>0</v>
      </c>
      <c r="I148" s="23">
        <v>0</v>
      </c>
      <c r="J148" s="23">
        <v>0</v>
      </c>
      <c r="K148" s="23">
        <v>0</v>
      </c>
    </row>
    <row r="149" spans="1:11" ht="21" customHeight="1">
      <c r="A149" s="43"/>
      <c r="B149" s="45"/>
      <c r="C149" s="34"/>
      <c r="D149" s="54"/>
      <c r="E149" s="5" t="s">
        <v>5</v>
      </c>
      <c r="F149" s="23">
        <f>SUM(G149:K149)</f>
        <v>298291.23343</v>
      </c>
      <c r="G149" s="24"/>
      <c r="H149" s="23">
        <f>71979.55548+1104-788-316+2121.08362</f>
        <v>74100.6391</v>
      </c>
      <c r="I149" s="23">
        <v>73322.06333</v>
      </c>
      <c r="J149" s="23">
        <f>75423.854</f>
        <v>75423.854</v>
      </c>
      <c r="K149" s="23">
        <f>75444.677</f>
        <v>75444.677</v>
      </c>
    </row>
    <row r="150" spans="1:11" ht="21" customHeight="1">
      <c r="A150" s="46"/>
      <c r="B150" s="47"/>
      <c r="C150" s="35"/>
      <c r="D150" s="55"/>
      <c r="E150" s="5" t="s">
        <v>6</v>
      </c>
      <c r="F150" s="23">
        <f>SUM(G150:K150)</f>
        <v>0</v>
      </c>
      <c r="G150" s="24"/>
      <c r="H150" s="23">
        <v>0</v>
      </c>
      <c r="I150" s="23">
        <v>0</v>
      </c>
      <c r="J150" s="23">
        <v>0</v>
      </c>
      <c r="K150" s="23">
        <v>0</v>
      </c>
    </row>
    <row r="151" spans="1:11" ht="21" customHeight="1">
      <c r="A151" s="59" t="s">
        <v>37</v>
      </c>
      <c r="B151" s="67" t="s">
        <v>70</v>
      </c>
      <c r="C151" s="33"/>
      <c r="D151" s="51" t="s">
        <v>13</v>
      </c>
      <c r="E151" s="4" t="s">
        <v>2</v>
      </c>
      <c r="F151" s="21">
        <f aca="true" t="shared" si="31" ref="F151:K151">SUM(F152:F156)</f>
        <v>0</v>
      </c>
      <c r="G151" s="21">
        <f t="shared" si="31"/>
        <v>0</v>
      </c>
      <c r="H151" s="21">
        <f t="shared" si="31"/>
        <v>0</v>
      </c>
      <c r="I151" s="21">
        <f t="shared" si="31"/>
        <v>0</v>
      </c>
      <c r="J151" s="21">
        <f t="shared" si="31"/>
        <v>0</v>
      </c>
      <c r="K151" s="21">
        <f t="shared" si="31"/>
        <v>0</v>
      </c>
    </row>
    <row r="152" spans="1:11" ht="21" customHeight="1">
      <c r="A152" s="59"/>
      <c r="B152" s="68"/>
      <c r="C152" s="34"/>
      <c r="D152" s="52"/>
      <c r="E152" s="4" t="s">
        <v>3</v>
      </c>
      <c r="F152" s="21">
        <f>SUM(H152:K152)</f>
        <v>0</v>
      </c>
      <c r="G152" s="22"/>
      <c r="H152" s="21">
        <f aca="true" t="shared" si="32" ref="H152:K156">H158</f>
        <v>0</v>
      </c>
      <c r="I152" s="21">
        <f t="shared" si="32"/>
        <v>0</v>
      </c>
      <c r="J152" s="21">
        <f t="shared" si="32"/>
        <v>0</v>
      </c>
      <c r="K152" s="21">
        <f t="shared" si="32"/>
        <v>0</v>
      </c>
    </row>
    <row r="153" spans="1:11" ht="21" customHeight="1">
      <c r="A153" s="59"/>
      <c r="B153" s="68"/>
      <c r="C153" s="34"/>
      <c r="D153" s="52"/>
      <c r="E153" s="15" t="s">
        <v>76</v>
      </c>
      <c r="F153" s="21">
        <f>SUM(H153:K153)</f>
        <v>0</v>
      </c>
      <c r="G153" s="22"/>
      <c r="H153" s="21">
        <f t="shared" si="32"/>
        <v>0</v>
      </c>
      <c r="I153" s="21">
        <f t="shared" si="32"/>
        <v>0</v>
      </c>
      <c r="J153" s="21">
        <f t="shared" si="32"/>
        <v>0</v>
      </c>
      <c r="K153" s="21">
        <f t="shared" si="32"/>
        <v>0</v>
      </c>
    </row>
    <row r="154" spans="1:11" ht="21" customHeight="1">
      <c r="A154" s="59"/>
      <c r="B154" s="68"/>
      <c r="C154" s="34"/>
      <c r="D154" s="52"/>
      <c r="E154" s="4" t="s">
        <v>4</v>
      </c>
      <c r="F154" s="21">
        <f>SUM(H154:K154)</f>
        <v>0</v>
      </c>
      <c r="G154" s="22"/>
      <c r="H154" s="21">
        <f t="shared" si="32"/>
        <v>0</v>
      </c>
      <c r="I154" s="21">
        <f t="shared" si="32"/>
        <v>0</v>
      </c>
      <c r="J154" s="21">
        <f t="shared" si="32"/>
        <v>0</v>
      </c>
      <c r="K154" s="21">
        <f t="shared" si="32"/>
        <v>0</v>
      </c>
    </row>
    <row r="155" spans="1:11" ht="21" customHeight="1">
      <c r="A155" s="59"/>
      <c r="B155" s="68"/>
      <c r="C155" s="34"/>
      <c r="D155" s="52"/>
      <c r="E155" s="4" t="s">
        <v>5</v>
      </c>
      <c r="F155" s="21">
        <f>SUM(H155:K155)</f>
        <v>0</v>
      </c>
      <c r="G155" s="22"/>
      <c r="H155" s="21">
        <f t="shared" si="32"/>
        <v>0</v>
      </c>
      <c r="I155" s="21">
        <f t="shared" si="32"/>
        <v>0</v>
      </c>
      <c r="J155" s="21">
        <f t="shared" si="32"/>
        <v>0</v>
      </c>
      <c r="K155" s="21">
        <f t="shared" si="32"/>
        <v>0</v>
      </c>
    </row>
    <row r="156" spans="1:11" ht="21" customHeight="1">
      <c r="A156" s="59"/>
      <c r="B156" s="69"/>
      <c r="C156" s="35"/>
      <c r="D156" s="53"/>
      <c r="E156" s="4" t="s">
        <v>6</v>
      </c>
      <c r="F156" s="21">
        <f>SUM(H156:K156)</f>
        <v>0</v>
      </c>
      <c r="G156" s="21"/>
      <c r="H156" s="21">
        <f t="shared" si="32"/>
        <v>0</v>
      </c>
      <c r="I156" s="21">
        <f t="shared" si="32"/>
        <v>0</v>
      </c>
      <c r="J156" s="21">
        <f t="shared" si="32"/>
        <v>0</v>
      </c>
      <c r="K156" s="21">
        <f t="shared" si="32"/>
        <v>0</v>
      </c>
    </row>
    <row r="157" spans="1:11" ht="21" customHeight="1">
      <c r="A157" s="59" t="s">
        <v>98</v>
      </c>
      <c r="B157" s="63" t="s">
        <v>73</v>
      </c>
      <c r="C157" s="61"/>
      <c r="D157" s="58" t="s">
        <v>13</v>
      </c>
      <c r="E157" s="4" t="s">
        <v>2</v>
      </c>
      <c r="F157" s="23">
        <f aca="true" t="shared" si="33" ref="F157:K157">SUM(F158:F162)</f>
        <v>0</v>
      </c>
      <c r="G157" s="23">
        <f t="shared" si="33"/>
        <v>0</v>
      </c>
      <c r="H157" s="23">
        <f t="shared" si="33"/>
        <v>0</v>
      </c>
      <c r="I157" s="23">
        <f t="shared" si="33"/>
        <v>0</v>
      </c>
      <c r="J157" s="23">
        <f t="shared" si="33"/>
        <v>0</v>
      </c>
      <c r="K157" s="23">
        <f t="shared" si="33"/>
        <v>0</v>
      </c>
    </row>
    <row r="158" spans="1:11" ht="21" customHeight="1">
      <c r="A158" s="70"/>
      <c r="B158" s="63"/>
      <c r="C158" s="61"/>
      <c r="D158" s="58"/>
      <c r="E158" s="5" t="s">
        <v>3</v>
      </c>
      <c r="F158" s="23">
        <f>SUM(H158:K158)</f>
        <v>0</v>
      </c>
      <c r="G158" s="24"/>
      <c r="H158" s="23">
        <v>0</v>
      </c>
      <c r="I158" s="23">
        <v>0</v>
      </c>
      <c r="J158" s="23">
        <v>0</v>
      </c>
      <c r="K158" s="23">
        <v>0</v>
      </c>
    </row>
    <row r="159" spans="1:11" ht="21" customHeight="1">
      <c r="A159" s="70"/>
      <c r="B159" s="63"/>
      <c r="C159" s="61"/>
      <c r="D159" s="58"/>
      <c r="E159" s="14" t="s">
        <v>76</v>
      </c>
      <c r="F159" s="23">
        <f>SUM(H159:K159)</f>
        <v>0</v>
      </c>
      <c r="G159" s="24"/>
      <c r="H159" s="23">
        <v>0</v>
      </c>
      <c r="I159" s="23">
        <v>0</v>
      </c>
      <c r="J159" s="23">
        <v>0</v>
      </c>
      <c r="K159" s="23">
        <v>0</v>
      </c>
    </row>
    <row r="160" spans="1:11" ht="21" customHeight="1">
      <c r="A160" s="70"/>
      <c r="B160" s="63"/>
      <c r="C160" s="61"/>
      <c r="D160" s="58"/>
      <c r="E160" s="5" t="s">
        <v>4</v>
      </c>
      <c r="F160" s="23">
        <f>SUM(H160:K160)</f>
        <v>0</v>
      </c>
      <c r="G160" s="24"/>
      <c r="H160" s="23">
        <v>0</v>
      </c>
      <c r="I160" s="23">
        <v>0</v>
      </c>
      <c r="J160" s="23">
        <v>0</v>
      </c>
      <c r="K160" s="23">
        <v>0</v>
      </c>
    </row>
    <row r="161" spans="1:11" ht="21" customHeight="1">
      <c r="A161" s="70"/>
      <c r="B161" s="63"/>
      <c r="C161" s="61"/>
      <c r="D161" s="58"/>
      <c r="E161" s="5" t="s">
        <v>5</v>
      </c>
      <c r="F161" s="23">
        <f>SUM(H161:K161)</f>
        <v>0</v>
      </c>
      <c r="G161" s="24"/>
      <c r="H161" s="23">
        <v>0</v>
      </c>
      <c r="I161" s="23">
        <v>0</v>
      </c>
      <c r="J161" s="23">
        <v>0</v>
      </c>
      <c r="K161" s="23">
        <v>0</v>
      </c>
    </row>
    <row r="162" spans="1:11" ht="21" customHeight="1">
      <c r="A162" s="70"/>
      <c r="B162" s="63"/>
      <c r="C162" s="61"/>
      <c r="D162" s="58"/>
      <c r="E162" s="5" t="s">
        <v>6</v>
      </c>
      <c r="F162" s="23">
        <f>SUM(H162:K162)</f>
        <v>0</v>
      </c>
      <c r="G162" s="23"/>
      <c r="H162" s="23">
        <v>0</v>
      </c>
      <c r="I162" s="23">
        <v>0</v>
      </c>
      <c r="J162" s="23">
        <v>0</v>
      </c>
      <c r="K162" s="23">
        <v>0</v>
      </c>
    </row>
    <row r="163" spans="1:11" ht="21" customHeight="1">
      <c r="A163" s="57" t="s">
        <v>19</v>
      </c>
      <c r="B163" s="63" t="s">
        <v>41</v>
      </c>
      <c r="C163" s="33" t="s">
        <v>86</v>
      </c>
      <c r="D163" s="58" t="s">
        <v>13</v>
      </c>
      <c r="E163" s="5" t="s">
        <v>2</v>
      </c>
      <c r="F163" s="21">
        <f aca="true" t="shared" si="34" ref="F163:K163">SUM(F164:F168)</f>
        <v>106014.64424</v>
      </c>
      <c r="G163" s="22">
        <f t="shared" si="34"/>
        <v>0</v>
      </c>
      <c r="H163" s="21">
        <f t="shared" si="34"/>
        <v>21999.5625</v>
      </c>
      <c r="I163" s="21">
        <f t="shared" si="34"/>
        <v>29632.50348</v>
      </c>
      <c r="J163" s="21">
        <f t="shared" si="34"/>
        <v>26669.25313</v>
      </c>
      <c r="K163" s="21">
        <f t="shared" si="34"/>
        <v>27713.32513</v>
      </c>
    </row>
    <row r="164" spans="1:11" ht="21" customHeight="1">
      <c r="A164" s="57"/>
      <c r="B164" s="63"/>
      <c r="C164" s="34"/>
      <c r="D164" s="58"/>
      <c r="E164" s="5" t="s">
        <v>3</v>
      </c>
      <c r="F164" s="23">
        <f>SUM(G164:K164)</f>
        <v>106014.64424</v>
      </c>
      <c r="G164" s="24"/>
      <c r="H164" s="23">
        <f aca="true" t="shared" si="35" ref="H164:K168">H170+H176</f>
        <v>21999.5625</v>
      </c>
      <c r="I164" s="23">
        <f t="shared" si="35"/>
        <v>29632.50348</v>
      </c>
      <c r="J164" s="23">
        <f t="shared" si="35"/>
        <v>26669.25313</v>
      </c>
      <c r="K164" s="23">
        <f t="shared" si="35"/>
        <v>27713.32513</v>
      </c>
    </row>
    <row r="165" spans="1:11" ht="21" customHeight="1">
      <c r="A165" s="57"/>
      <c r="B165" s="63"/>
      <c r="C165" s="34"/>
      <c r="D165" s="58"/>
      <c r="E165" s="14" t="s">
        <v>77</v>
      </c>
      <c r="F165" s="23">
        <f>SUM(G165:K165)</f>
        <v>0</v>
      </c>
      <c r="G165" s="24"/>
      <c r="H165" s="23">
        <f t="shared" si="35"/>
        <v>0</v>
      </c>
      <c r="I165" s="23">
        <f t="shared" si="35"/>
        <v>0</v>
      </c>
      <c r="J165" s="23">
        <f t="shared" si="35"/>
        <v>0</v>
      </c>
      <c r="K165" s="23">
        <f t="shared" si="35"/>
        <v>0</v>
      </c>
    </row>
    <row r="166" spans="1:11" ht="21" customHeight="1">
      <c r="A166" s="57"/>
      <c r="B166" s="63"/>
      <c r="C166" s="34"/>
      <c r="D166" s="58"/>
      <c r="E166" s="5" t="s">
        <v>4</v>
      </c>
      <c r="F166" s="23">
        <f>SUM(G166:K166)</f>
        <v>0</v>
      </c>
      <c r="G166" s="24"/>
      <c r="H166" s="23">
        <f t="shared" si="35"/>
        <v>0</v>
      </c>
      <c r="I166" s="23">
        <f t="shared" si="35"/>
        <v>0</v>
      </c>
      <c r="J166" s="23">
        <f t="shared" si="35"/>
        <v>0</v>
      </c>
      <c r="K166" s="23">
        <f t="shared" si="35"/>
        <v>0</v>
      </c>
    </row>
    <row r="167" spans="1:11" ht="21" customHeight="1">
      <c r="A167" s="57"/>
      <c r="B167" s="63"/>
      <c r="C167" s="34"/>
      <c r="D167" s="58"/>
      <c r="E167" s="5" t="s">
        <v>5</v>
      </c>
      <c r="F167" s="23">
        <f>SUM(G167:K167)</f>
        <v>0</v>
      </c>
      <c r="G167" s="24"/>
      <c r="H167" s="23">
        <f t="shared" si="35"/>
        <v>0</v>
      </c>
      <c r="I167" s="23">
        <f t="shared" si="35"/>
        <v>0</v>
      </c>
      <c r="J167" s="23">
        <f t="shared" si="35"/>
        <v>0</v>
      </c>
      <c r="K167" s="23">
        <f t="shared" si="35"/>
        <v>0</v>
      </c>
    </row>
    <row r="168" spans="1:11" ht="21" customHeight="1">
      <c r="A168" s="57"/>
      <c r="B168" s="63"/>
      <c r="C168" s="35"/>
      <c r="D168" s="58"/>
      <c r="E168" s="5" t="s">
        <v>6</v>
      </c>
      <c r="F168" s="23">
        <f>SUM(G168:K168)</f>
        <v>0</v>
      </c>
      <c r="G168" s="24"/>
      <c r="H168" s="23">
        <f t="shared" si="35"/>
        <v>0</v>
      </c>
      <c r="I168" s="23">
        <f t="shared" si="35"/>
        <v>0</v>
      </c>
      <c r="J168" s="23">
        <f t="shared" si="35"/>
        <v>0</v>
      </c>
      <c r="K168" s="23">
        <f t="shared" si="35"/>
        <v>0</v>
      </c>
    </row>
    <row r="169" spans="1:11" ht="22.5" customHeight="1">
      <c r="A169" s="42" t="s">
        <v>79</v>
      </c>
      <c r="B169" s="44" t="s">
        <v>41</v>
      </c>
      <c r="C169" s="33" t="s">
        <v>86</v>
      </c>
      <c r="D169" s="56" t="s">
        <v>13</v>
      </c>
      <c r="E169" s="5" t="s">
        <v>2</v>
      </c>
      <c r="F169" s="21">
        <f aca="true" t="shared" si="36" ref="F169:K169">SUM(F170:F174)</f>
        <v>102336.32024</v>
      </c>
      <c r="G169" s="22">
        <f t="shared" si="36"/>
        <v>0</v>
      </c>
      <c r="H169" s="21">
        <f t="shared" si="36"/>
        <v>19365.3105</v>
      </c>
      <c r="I169" s="21">
        <f t="shared" si="36"/>
        <v>29632.50348</v>
      </c>
      <c r="J169" s="21">
        <f t="shared" si="36"/>
        <v>26669.25313</v>
      </c>
      <c r="K169" s="21">
        <f t="shared" si="36"/>
        <v>26669.25313</v>
      </c>
    </row>
    <row r="170" spans="1:11" ht="22.5" customHeight="1">
      <c r="A170" s="43"/>
      <c r="B170" s="45"/>
      <c r="C170" s="34"/>
      <c r="D170" s="54"/>
      <c r="E170" s="5" t="s">
        <v>3</v>
      </c>
      <c r="F170" s="23">
        <f>SUM(G170:K170)</f>
        <v>102336.32024</v>
      </c>
      <c r="G170" s="24"/>
      <c r="H170" s="23">
        <f>11296.3605+5164.128+2904.822</f>
        <v>19365.3105</v>
      </c>
      <c r="I170" s="23">
        <v>29632.50348</v>
      </c>
      <c r="J170" s="23">
        <v>26669.25313</v>
      </c>
      <c r="K170" s="23">
        <v>26669.25313</v>
      </c>
    </row>
    <row r="171" spans="1:11" ht="22.5" customHeight="1">
      <c r="A171" s="43"/>
      <c r="B171" s="45"/>
      <c r="C171" s="34"/>
      <c r="D171" s="54"/>
      <c r="E171" s="14" t="s">
        <v>77</v>
      </c>
      <c r="F171" s="23">
        <f>SUM(G171:K171)</f>
        <v>0</v>
      </c>
      <c r="G171" s="24"/>
      <c r="H171" s="23">
        <v>0</v>
      </c>
      <c r="I171" s="23">
        <v>0</v>
      </c>
      <c r="J171" s="23">
        <v>0</v>
      </c>
      <c r="K171" s="23">
        <v>0</v>
      </c>
    </row>
    <row r="172" spans="1:11" ht="22.5" customHeight="1">
      <c r="A172" s="43"/>
      <c r="B172" s="45"/>
      <c r="C172" s="34"/>
      <c r="D172" s="54"/>
      <c r="E172" s="5" t="s">
        <v>4</v>
      </c>
      <c r="F172" s="23">
        <f>SUM(G172:K172)</f>
        <v>0</v>
      </c>
      <c r="G172" s="24"/>
      <c r="H172" s="23">
        <v>0</v>
      </c>
      <c r="I172" s="23">
        <v>0</v>
      </c>
      <c r="J172" s="23">
        <v>0</v>
      </c>
      <c r="K172" s="23">
        <v>0</v>
      </c>
    </row>
    <row r="173" spans="1:11" ht="22.5" customHeight="1">
      <c r="A173" s="43"/>
      <c r="B173" s="45"/>
      <c r="C173" s="34"/>
      <c r="D173" s="54"/>
      <c r="E173" s="5" t="s">
        <v>5</v>
      </c>
      <c r="F173" s="23">
        <f>SUM(G173:K173)</f>
        <v>0</v>
      </c>
      <c r="G173" s="24"/>
      <c r="H173" s="23">
        <v>0</v>
      </c>
      <c r="I173" s="23">
        <v>0</v>
      </c>
      <c r="J173" s="23">
        <v>0</v>
      </c>
      <c r="K173" s="23">
        <v>0</v>
      </c>
    </row>
    <row r="174" spans="1:11" ht="22.5" customHeight="1">
      <c r="A174" s="46"/>
      <c r="B174" s="47"/>
      <c r="C174" s="35"/>
      <c r="D174" s="55"/>
      <c r="E174" s="5" t="s">
        <v>6</v>
      </c>
      <c r="F174" s="23">
        <f>SUM(G174:K174)</f>
        <v>0</v>
      </c>
      <c r="G174" s="24"/>
      <c r="H174" s="23">
        <v>0</v>
      </c>
      <c r="I174" s="23">
        <v>0</v>
      </c>
      <c r="J174" s="23">
        <v>0</v>
      </c>
      <c r="K174" s="23">
        <v>0</v>
      </c>
    </row>
    <row r="175" spans="1:11" ht="22.5" customHeight="1">
      <c r="A175" s="42" t="s">
        <v>109</v>
      </c>
      <c r="B175" s="44" t="s">
        <v>80</v>
      </c>
      <c r="C175" s="33" t="s">
        <v>111</v>
      </c>
      <c r="D175" s="56" t="s">
        <v>13</v>
      </c>
      <c r="E175" s="5" t="s">
        <v>2</v>
      </c>
      <c r="F175" s="21">
        <f aca="true" t="shared" si="37" ref="F175:K175">SUM(F176:F180)</f>
        <v>3678.3239999999996</v>
      </c>
      <c r="G175" s="22">
        <f t="shared" si="37"/>
        <v>0</v>
      </c>
      <c r="H175" s="21">
        <f t="shared" si="37"/>
        <v>2634.252</v>
      </c>
      <c r="I175" s="21">
        <f t="shared" si="37"/>
        <v>0</v>
      </c>
      <c r="J175" s="21">
        <f t="shared" si="37"/>
        <v>0</v>
      </c>
      <c r="K175" s="21">
        <f t="shared" si="37"/>
        <v>1044.072</v>
      </c>
    </row>
    <row r="176" spans="1:11" ht="22.5" customHeight="1">
      <c r="A176" s="43"/>
      <c r="B176" s="45"/>
      <c r="C176" s="34"/>
      <c r="D176" s="54"/>
      <c r="E176" s="5" t="s">
        <v>3</v>
      </c>
      <c r="F176" s="23">
        <f>SUM(G176:K176)</f>
        <v>3678.3239999999996</v>
      </c>
      <c r="G176" s="24"/>
      <c r="H176" s="23">
        <v>2634.252</v>
      </c>
      <c r="I176" s="23">
        <v>0</v>
      </c>
      <c r="J176" s="23">
        <v>0</v>
      </c>
      <c r="K176" s="23">
        <v>1044.072</v>
      </c>
    </row>
    <row r="177" spans="1:11" ht="22.5" customHeight="1">
      <c r="A177" s="43"/>
      <c r="B177" s="45"/>
      <c r="C177" s="34"/>
      <c r="D177" s="54"/>
      <c r="E177" s="14" t="s">
        <v>77</v>
      </c>
      <c r="F177" s="23">
        <f>SUM(G177:K177)</f>
        <v>0</v>
      </c>
      <c r="G177" s="24"/>
      <c r="H177" s="23">
        <v>0</v>
      </c>
      <c r="I177" s="23">
        <v>0</v>
      </c>
      <c r="J177" s="23">
        <v>0</v>
      </c>
      <c r="K177" s="23">
        <v>0</v>
      </c>
    </row>
    <row r="178" spans="1:11" ht="22.5" customHeight="1">
      <c r="A178" s="43"/>
      <c r="B178" s="45"/>
      <c r="C178" s="34"/>
      <c r="D178" s="54"/>
      <c r="E178" s="5" t="s">
        <v>4</v>
      </c>
      <c r="F178" s="23">
        <f>SUM(G178:K178)</f>
        <v>0</v>
      </c>
      <c r="G178" s="24"/>
      <c r="H178" s="23">
        <v>0</v>
      </c>
      <c r="I178" s="23">
        <v>0</v>
      </c>
      <c r="J178" s="23">
        <v>0</v>
      </c>
      <c r="K178" s="23">
        <v>0</v>
      </c>
    </row>
    <row r="179" spans="1:11" ht="22.5" customHeight="1">
      <c r="A179" s="43"/>
      <c r="B179" s="45"/>
      <c r="C179" s="34"/>
      <c r="D179" s="54"/>
      <c r="E179" s="5" t="s">
        <v>5</v>
      </c>
      <c r="F179" s="23">
        <f>SUM(G179:K179)</f>
        <v>0</v>
      </c>
      <c r="G179" s="24"/>
      <c r="H179" s="23"/>
      <c r="I179" s="23">
        <v>0</v>
      </c>
      <c r="J179" s="23">
        <v>0</v>
      </c>
      <c r="K179" s="23">
        <v>0</v>
      </c>
    </row>
    <row r="180" spans="1:11" ht="22.5" customHeight="1">
      <c r="A180" s="46"/>
      <c r="B180" s="47"/>
      <c r="C180" s="35"/>
      <c r="D180" s="55"/>
      <c r="E180" s="5" t="s">
        <v>6</v>
      </c>
      <c r="F180" s="23">
        <f>SUM(G180:K180)</f>
        <v>0</v>
      </c>
      <c r="G180" s="24"/>
      <c r="H180" s="23">
        <v>0</v>
      </c>
      <c r="I180" s="23">
        <v>0</v>
      </c>
      <c r="J180" s="23">
        <v>0</v>
      </c>
      <c r="K180" s="23">
        <v>0</v>
      </c>
    </row>
    <row r="181" spans="1:11" ht="22.5" customHeight="1">
      <c r="A181" s="48">
        <v>7</v>
      </c>
      <c r="B181" s="36" t="s">
        <v>90</v>
      </c>
      <c r="C181" s="33" t="s">
        <v>86</v>
      </c>
      <c r="D181" s="51" t="s">
        <v>114</v>
      </c>
      <c r="E181" s="4" t="s">
        <v>2</v>
      </c>
      <c r="F181" s="23">
        <f aca="true" t="shared" si="38" ref="F181:K181">SUM(F182:F186)</f>
        <v>59341.75543</v>
      </c>
      <c r="G181" s="23">
        <f t="shared" si="38"/>
        <v>0</v>
      </c>
      <c r="H181" s="23">
        <f t="shared" si="38"/>
        <v>5586.59167</v>
      </c>
      <c r="I181" s="23">
        <f t="shared" si="38"/>
        <v>27006.70916</v>
      </c>
      <c r="J181" s="23">
        <f t="shared" si="38"/>
        <v>13374.227299999999</v>
      </c>
      <c r="K181" s="23">
        <f t="shared" si="38"/>
        <v>13374.227299999999</v>
      </c>
    </row>
    <row r="182" spans="1:11" ht="22.5" customHeight="1">
      <c r="A182" s="49"/>
      <c r="B182" s="37"/>
      <c r="C182" s="34"/>
      <c r="D182" s="52"/>
      <c r="E182" s="5" t="s">
        <v>3</v>
      </c>
      <c r="F182" s="23">
        <f>SUM(H182:K182)</f>
        <v>0</v>
      </c>
      <c r="G182" s="23"/>
      <c r="H182" s="23">
        <v>0</v>
      </c>
      <c r="I182" s="23">
        <v>0</v>
      </c>
      <c r="J182" s="23">
        <v>0</v>
      </c>
      <c r="K182" s="23">
        <v>0</v>
      </c>
    </row>
    <row r="183" spans="1:11" ht="22.5" customHeight="1">
      <c r="A183" s="49"/>
      <c r="B183" s="37"/>
      <c r="C183" s="34"/>
      <c r="D183" s="52"/>
      <c r="E183" s="14" t="s">
        <v>76</v>
      </c>
      <c r="F183" s="23">
        <f>SUM(H183:K183)</f>
        <v>0</v>
      </c>
      <c r="G183" s="23"/>
      <c r="H183" s="23">
        <v>0</v>
      </c>
      <c r="I183" s="23">
        <v>0</v>
      </c>
      <c r="J183" s="23">
        <v>0</v>
      </c>
      <c r="K183" s="23">
        <v>0</v>
      </c>
    </row>
    <row r="184" spans="1:11" ht="22.5" customHeight="1">
      <c r="A184" s="49"/>
      <c r="B184" s="37"/>
      <c r="C184" s="34"/>
      <c r="D184" s="52"/>
      <c r="E184" s="5" t="s">
        <v>4</v>
      </c>
      <c r="F184" s="23">
        <f>SUM(H184:K184)</f>
        <v>38116.54779</v>
      </c>
      <c r="G184" s="23"/>
      <c r="H184" s="23">
        <v>0</v>
      </c>
      <c r="I184" s="23">
        <f>12705.51593</f>
        <v>12705.51593</v>
      </c>
      <c r="J184" s="23">
        <f>12705.51593</f>
        <v>12705.51593</v>
      </c>
      <c r="K184" s="23">
        <f>12705.51593</f>
        <v>12705.51593</v>
      </c>
    </row>
    <row r="185" spans="1:11" ht="22.5" customHeight="1">
      <c r="A185" s="49"/>
      <c r="B185" s="37"/>
      <c r="C185" s="34"/>
      <c r="D185" s="52"/>
      <c r="E185" s="5" t="s">
        <v>5</v>
      </c>
      <c r="F185" s="23">
        <f>SUM(H185:K185)</f>
        <v>21225.20764</v>
      </c>
      <c r="G185" s="23"/>
      <c r="H185" s="23">
        <v>5586.59167</v>
      </c>
      <c r="I185" s="23">
        <f>668.71137+13632.48186</f>
        <v>14301.19323</v>
      </c>
      <c r="J185" s="23">
        <f>668.71137</f>
        <v>668.71137</v>
      </c>
      <c r="K185" s="23">
        <f>668.71137</f>
        <v>668.71137</v>
      </c>
    </row>
    <row r="186" spans="1:11" ht="22.5" customHeight="1">
      <c r="A186" s="50"/>
      <c r="B186" s="38"/>
      <c r="C186" s="35"/>
      <c r="D186" s="53"/>
      <c r="E186" s="5" t="s">
        <v>6</v>
      </c>
      <c r="F186" s="23">
        <f>SUM(H186:K186)</f>
        <v>0</v>
      </c>
      <c r="G186" s="23"/>
      <c r="H186" s="23">
        <v>0</v>
      </c>
      <c r="I186" s="23">
        <v>0</v>
      </c>
      <c r="J186" s="23">
        <v>0</v>
      </c>
      <c r="K186" s="23">
        <v>0</v>
      </c>
    </row>
    <row r="187" spans="1:11" ht="22.5" customHeight="1">
      <c r="A187" s="59" t="s">
        <v>99</v>
      </c>
      <c r="B187" s="63" t="s">
        <v>53</v>
      </c>
      <c r="C187" s="33"/>
      <c r="D187" s="62" t="s">
        <v>13</v>
      </c>
      <c r="E187" s="4" t="s">
        <v>2</v>
      </c>
      <c r="F187" s="21">
        <f aca="true" t="shared" si="39" ref="F187:K187">SUM(F188:F192)</f>
        <v>0</v>
      </c>
      <c r="G187" s="21">
        <f t="shared" si="39"/>
        <v>0</v>
      </c>
      <c r="H187" s="21">
        <f t="shared" si="39"/>
        <v>0</v>
      </c>
      <c r="I187" s="21">
        <f t="shared" si="39"/>
        <v>0</v>
      </c>
      <c r="J187" s="21">
        <f t="shared" si="39"/>
        <v>0</v>
      </c>
      <c r="K187" s="21">
        <f t="shared" si="39"/>
        <v>0</v>
      </c>
    </row>
    <row r="188" spans="1:11" ht="22.5" customHeight="1">
      <c r="A188" s="59"/>
      <c r="B188" s="63"/>
      <c r="C188" s="34"/>
      <c r="D188" s="62"/>
      <c r="E188" s="5" t="s">
        <v>3</v>
      </c>
      <c r="F188" s="21">
        <f>SUM(H188:K188)</f>
        <v>0</v>
      </c>
      <c r="G188" s="22"/>
      <c r="H188" s="21">
        <f aca="true" t="shared" si="40" ref="H188:K189">H218</f>
        <v>0</v>
      </c>
      <c r="I188" s="21">
        <f t="shared" si="40"/>
        <v>0</v>
      </c>
      <c r="J188" s="21">
        <f>J218</f>
        <v>0</v>
      </c>
      <c r="K188" s="21">
        <f t="shared" si="40"/>
        <v>0</v>
      </c>
    </row>
    <row r="189" spans="1:11" ht="22.5" customHeight="1">
      <c r="A189" s="59"/>
      <c r="B189" s="63"/>
      <c r="C189" s="34"/>
      <c r="D189" s="62"/>
      <c r="E189" s="14" t="s">
        <v>76</v>
      </c>
      <c r="F189" s="21">
        <f>SUM(H189:K189)</f>
        <v>0</v>
      </c>
      <c r="G189" s="22"/>
      <c r="H189" s="21">
        <f t="shared" si="40"/>
        <v>0</v>
      </c>
      <c r="I189" s="21">
        <f t="shared" si="40"/>
        <v>0</v>
      </c>
      <c r="J189" s="21">
        <f>J219</f>
        <v>0</v>
      </c>
      <c r="K189" s="21">
        <f t="shared" si="40"/>
        <v>0</v>
      </c>
    </row>
    <row r="190" spans="1:11" ht="22.5" customHeight="1">
      <c r="A190" s="59"/>
      <c r="B190" s="63"/>
      <c r="C190" s="34"/>
      <c r="D190" s="62"/>
      <c r="E190" s="5" t="s">
        <v>4</v>
      </c>
      <c r="F190" s="21">
        <f>SUM(H190:K190)</f>
        <v>0</v>
      </c>
      <c r="G190" s="22"/>
      <c r="H190" s="21">
        <f aca="true" t="shared" si="41" ref="H190:K192">H220</f>
        <v>0</v>
      </c>
      <c r="I190" s="21">
        <f t="shared" si="41"/>
        <v>0</v>
      </c>
      <c r="J190" s="21">
        <f>J220</f>
        <v>0</v>
      </c>
      <c r="K190" s="21">
        <f t="shared" si="41"/>
        <v>0</v>
      </c>
    </row>
    <row r="191" spans="1:11" ht="22.5" customHeight="1">
      <c r="A191" s="59"/>
      <c r="B191" s="63"/>
      <c r="C191" s="34"/>
      <c r="D191" s="62"/>
      <c r="E191" s="5" t="s">
        <v>5</v>
      </c>
      <c r="F191" s="21">
        <f>SUM(H191:K191)</f>
        <v>0</v>
      </c>
      <c r="G191" s="22"/>
      <c r="H191" s="21">
        <f t="shared" si="41"/>
        <v>0</v>
      </c>
      <c r="I191" s="21">
        <f t="shared" si="41"/>
        <v>0</v>
      </c>
      <c r="J191" s="21">
        <f>J221</f>
        <v>0</v>
      </c>
      <c r="K191" s="21">
        <f t="shared" si="41"/>
        <v>0</v>
      </c>
    </row>
    <row r="192" spans="1:11" ht="22.5" customHeight="1">
      <c r="A192" s="59"/>
      <c r="B192" s="63"/>
      <c r="C192" s="35"/>
      <c r="D192" s="62"/>
      <c r="E192" s="5" t="s">
        <v>6</v>
      </c>
      <c r="F192" s="21">
        <f>SUM(H192:K192)</f>
        <v>0</v>
      </c>
      <c r="G192" s="22"/>
      <c r="H192" s="21">
        <f t="shared" si="41"/>
        <v>0</v>
      </c>
      <c r="I192" s="21">
        <f t="shared" si="41"/>
        <v>0</v>
      </c>
      <c r="J192" s="21">
        <f>J222</f>
        <v>0</v>
      </c>
      <c r="K192" s="21">
        <f t="shared" si="41"/>
        <v>0</v>
      </c>
    </row>
    <row r="193" spans="1:11" ht="22.5" customHeight="1">
      <c r="A193" s="59" t="s">
        <v>100</v>
      </c>
      <c r="B193" s="67" t="s">
        <v>52</v>
      </c>
      <c r="C193" s="33"/>
      <c r="D193" s="76" t="s">
        <v>74</v>
      </c>
      <c r="E193" s="5" t="s">
        <v>2</v>
      </c>
      <c r="F193" s="21">
        <f aca="true" t="shared" si="42" ref="F193:K193">SUM(F194:F198)</f>
        <v>0</v>
      </c>
      <c r="G193" s="21">
        <f t="shared" si="42"/>
        <v>0</v>
      </c>
      <c r="H193" s="21">
        <f t="shared" si="42"/>
        <v>0</v>
      </c>
      <c r="I193" s="21">
        <f t="shared" si="42"/>
        <v>0</v>
      </c>
      <c r="J193" s="21">
        <f t="shared" si="42"/>
        <v>0</v>
      </c>
      <c r="K193" s="21">
        <f t="shared" si="42"/>
        <v>0</v>
      </c>
    </row>
    <row r="194" spans="1:11" ht="22.5" customHeight="1">
      <c r="A194" s="59"/>
      <c r="B194" s="68"/>
      <c r="C194" s="34"/>
      <c r="D194" s="77"/>
      <c r="E194" s="5" t="s">
        <v>3</v>
      </c>
      <c r="F194" s="23">
        <f>SUM(H194:K194)</f>
        <v>0</v>
      </c>
      <c r="G194" s="24"/>
      <c r="H194" s="23">
        <f aca="true" t="shared" si="43" ref="H194:K195">H200+H206+H212</f>
        <v>0</v>
      </c>
      <c r="I194" s="23">
        <f t="shared" si="43"/>
        <v>0</v>
      </c>
      <c r="J194" s="23">
        <f>J200+J206+J212</f>
        <v>0</v>
      </c>
      <c r="K194" s="23">
        <f t="shared" si="43"/>
        <v>0</v>
      </c>
    </row>
    <row r="195" spans="1:11" ht="22.5" customHeight="1">
      <c r="A195" s="59"/>
      <c r="B195" s="68"/>
      <c r="C195" s="34"/>
      <c r="D195" s="77"/>
      <c r="E195" s="14" t="s">
        <v>76</v>
      </c>
      <c r="F195" s="23">
        <f>SUM(H195:K195)</f>
        <v>0</v>
      </c>
      <c r="G195" s="24"/>
      <c r="H195" s="23">
        <f t="shared" si="43"/>
        <v>0</v>
      </c>
      <c r="I195" s="23">
        <f t="shared" si="43"/>
        <v>0</v>
      </c>
      <c r="J195" s="23">
        <f>J201+J207+J213</f>
        <v>0</v>
      </c>
      <c r="K195" s="23">
        <f t="shared" si="43"/>
        <v>0</v>
      </c>
    </row>
    <row r="196" spans="1:11" ht="22.5" customHeight="1">
      <c r="A196" s="59"/>
      <c r="B196" s="68"/>
      <c r="C196" s="34"/>
      <c r="D196" s="77"/>
      <c r="E196" s="5" t="s">
        <v>4</v>
      </c>
      <c r="F196" s="23">
        <f>SUM(H196:K196)</f>
        <v>0</v>
      </c>
      <c r="G196" s="24"/>
      <c r="H196" s="23">
        <f aca="true" t="shared" si="44" ref="H196:K198">H202+H208+H214</f>
        <v>0</v>
      </c>
      <c r="I196" s="23">
        <f t="shared" si="44"/>
        <v>0</v>
      </c>
      <c r="J196" s="23">
        <f>J202+J208+J214</f>
        <v>0</v>
      </c>
      <c r="K196" s="23">
        <f t="shared" si="44"/>
        <v>0</v>
      </c>
    </row>
    <row r="197" spans="1:11" ht="22.5" customHeight="1">
      <c r="A197" s="59"/>
      <c r="B197" s="68"/>
      <c r="C197" s="34"/>
      <c r="D197" s="77"/>
      <c r="E197" s="5" t="s">
        <v>5</v>
      </c>
      <c r="F197" s="23">
        <f>SUM(H197:K197)</f>
        <v>0</v>
      </c>
      <c r="G197" s="24"/>
      <c r="H197" s="23">
        <f t="shared" si="44"/>
        <v>0</v>
      </c>
      <c r="I197" s="23">
        <f t="shared" si="44"/>
        <v>0</v>
      </c>
      <c r="J197" s="23">
        <f>J203+J209+J215</f>
        <v>0</v>
      </c>
      <c r="K197" s="23">
        <f t="shared" si="44"/>
        <v>0</v>
      </c>
    </row>
    <row r="198" spans="1:11" ht="22.5" customHeight="1">
      <c r="A198" s="59"/>
      <c r="B198" s="69"/>
      <c r="C198" s="35"/>
      <c r="D198" s="78"/>
      <c r="E198" s="7" t="s">
        <v>6</v>
      </c>
      <c r="F198" s="23">
        <f>SUM(H198:K198)</f>
        <v>0</v>
      </c>
      <c r="G198" s="24"/>
      <c r="H198" s="23">
        <f t="shared" si="44"/>
        <v>0</v>
      </c>
      <c r="I198" s="23">
        <f t="shared" si="44"/>
        <v>0</v>
      </c>
      <c r="J198" s="23">
        <f>J204+J210+J216</f>
        <v>0</v>
      </c>
      <c r="K198" s="23">
        <f t="shared" si="44"/>
        <v>0</v>
      </c>
    </row>
    <row r="199" spans="1:11" ht="22.5" customHeight="1">
      <c r="A199" s="59" t="s">
        <v>101</v>
      </c>
      <c r="B199" s="64" t="s">
        <v>47</v>
      </c>
      <c r="C199" s="33"/>
      <c r="D199" s="33" t="s">
        <v>46</v>
      </c>
      <c r="E199" s="5" t="s">
        <v>2</v>
      </c>
      <c r="F199" s="23">
        <f aca="true" t="shared" si="45" ref="F199:K199">SUM(F200:F204)</f>
        <v>0</v>
      </c>
      <c r="G199" s="23">
        <f t="shared" si="45"/>
        <v>0</v>
      </c>
      <c r="H199" s="23">
        <f t="shared" si="45"/>
        <v>0</v>
      </c>
      <c r="I199" s="23">
        <f t="shared" si="45"/>
        <v>0</v>
      </c>
      <c r="J199" s="23">
        <f t="shared" si="45"/>
        <v>0</v>
      </c>
      <c r="K199" s="23">
        <f t="shared" si="45"/>
        <v>0</v>
      </c>
    </row>
    <row r="200" spans="1:11" ht="22.5" customHeight="1">
      <c r="A200" s="59"/>
      <c r="B200" s="65"/>
      <c r="C200" s="34"/>
      <c r="D200" s="34"/>
      <c r="E200" s="5" t="s">
        <v>3</v>
      </c>
      <c r="F200" s="23">
        <f>SUM(H200:K200)</f>
        <v>0</v>
      </c>
      <c r="G200" s="24"/>
      <c r="H200" s="23">
        <v>0</v>
      </c>
      <c r="I200" s="23">
        <v>0</v>
      </c>
      <c r="J200" s="23">
        <v>0</v>
      </c>
      <c r="K200" s="23">
        <v>0</v>
      </c>
    </row>
    <row r="201" spans="1:11" ht="22.5" customHeight="1">
      <c r="A201" s="59"/>
      <c r="B201" s="65"/>
      <c r="C201" s="34"/>
      <c r="D201" s="34"/>
      <c r="E201" s="14" t="s">
        <v>76</v>
      </c>
      <c r="F201" s="23">
        <f>SUM(H201:K201)</f>
        <v>0</v>
      </c>
      <c r="G201" s="24"/>
      <c r="H201" s="23">
        <v>0</v>
      </c>
      <c r="I201" s="23">
        <v>0</v>
      </c>
      <c r="J201" s="23">
        <v>0</v>
      </c>
      <c r="K201" s="23">
        <v>0</v>
      </c>
    </row>
    <row r="202" spans="1:11" ht="22.5" customHeight="1">
      <c r="A202" s="59"/>
      <c r="B202" s="65"/>
      <c r="C202" s="34"/>
      <c r="D202" s="34"/>
      <c r="E202" s="5" t="s">
        <v>4</v>
      </c>
      <c r="F202" s="23">
        <f>SUM(H202:K202)</f>
        <v>0</v>
      </c>
      <c r="G202" s="24"/>
      <c r="H202" s="23">
        <v>0</v>
      </c>
      <c r="I202" s="23">
        <v>0</v>
      </c>
      <c r="J202" s="23">
        <v>0</v>
      </c>
      <c r="K202" s="23">
        <v>0</v>
      </c>
    </row>
    <row r="203" spans="1:11" ht="22.5" customHeight="1">
      <c r="A203" s="59"/>
      <c r="B203" s="65"/>
      <c r="C203" s="34"/>
      <c r="D203" s="34"/>
      <c r="E203" s="5" t="s">
        <v>5</v>
      </c>
      <c r="F203" s="23">
        <f>SUM(H203:K203)</f>
        <v>0</v>
      </c>
      <c r="G203" s="24"/>
      <c r="H203" s="23">
        <v>0</v>
      </c>
      <c r="I203" s="23">
        <v>0</v>
      </c>
      <c r="J203" s="23">
        <v>0</v>
      </c>
      <c r="K203" s="23">
        <v>0</v>
      </c>
    </row>
    <row r="204" spans="1:11" ht="22.5" customHeight="1">
      <c r="A204" s="59"/>
      <c r="B204" s="66"/>
      <c r="C204" s="35"/>
      <c r="D204" s="35"/>
      <c r="E204" s="7" t="s">
        <v>6</v>
      </c>
      <c r="F204" s="23">
        <f>SUM(H204:K204)</f>
        <v>0</v>
      </c>
      <c r="G204" s="24"/>
      <c r="H204" s="23">
        <v>0</v>
      </c>
      <c r="I204" s="23">
        <v>0</v>
      </c>
      <c r="J204" s="23">
        <v>0</v>
      </c>
      <c r="K204" s="23">
        <v>0</v>
      </c>
    </row>
    <row r="205" spans="1:11" ht="22.5" customHeight="1">
      <c r="A205" s="59" t="s">
        <v>102</v>
      </c>
      <c r="B205" s="64" t="s">
        <v>48</v>
      </c>
      <c r="C205" s="33"/>
      <c r="D205" s="33" t="s">
        <v>46</v>
      </c>
      <c r="E205" s="5" t="s">
        <v>2</v>
      </c>
      <c r="F205" s="23">
        <f aca="true" t="shared" si="46" ref="F205:K205">SUM(F206:F210)</f>
        <v>0</v>
      </c>
      <c r="G205" s="23">
        <f t="shared" si="46"/>
        <v>0</v>
      </c>
      <c r="H205" s="23">
        <f t="shared" si="46"/>
        <v>0</v>
      </c>
      <c r="I205" s="23">
        <f t="shared" si="46"/>
        <v>0</v>
      </c>
      <c r="J205" s="23">
        <f t="shared" si="46"/>
        <v>0</v>
      </c>
      <c r="K205" s="23">
        <f t="shared" si="46"/>
        <v>0</v>
      </c>
    </row>
    <row r="206" spans="1:11" ht="22.5" customHeight="1">
      <c r="A206" s="59"/>
      <c r="B206" s="65"/>
      <c r="C206" s="34"/>
      <c r="D206" s="34"/>
      <c r="E206" s="5" t="s">
        <v>3</v>
      </c>
      <c r="F206" s="23">
        <f>SUM(H206:K206)</f>
        <v>0</v>
      </c>
      <c r="G206" s="24"/>
      <c r="H206" s="23">
        <v>0</v>
      </c>
      <c r="I206" s="23">
        <v>0</v>
      </c>
      <c r="J206" s="23">
        <v>0</v>
      </c>
      <c r="K206" s="23">
        <v>0</v>
      </c>
    </row>
    <row r="207" spans="1:11" ht="22.5" customHeight="1">
      <c r="A207" s="59"/>
      <c r="B207" s="65"/>
      <c r="C207" s="34"/>
      <c r="D207" s="34"/>
      <c r="E207" s="14" t="s">
        <v>76</v>
      </c>
      <c r="F207" s="23">
        <f>SUM(H207:K207)</f>
        <v>0</v>
      </c>
      <c r="G207" s="24"/>
      <c r="H207" s="23">
        <v>0</v>
      </c>
      <c r="I207" s="23">
        <v>0</v>
      </c>
      <c r="J207" s="23">
        <v>0</v>
      </c>
      <c r="K207" s="23">
        <v>0</v>
      </c>
    </row>
    <row r="208" spans="1:11" ht="22.5" customHeight="1">
      <c r="A208" s="59"/>
      <c r="B208" s="65"/>
      <c r="C208" s="34"/>
      <c r="D208" s="34"/>
      <c r="E208" s="5" t="s">
        <v>4</v>
      </c>
      <c r="F208" s="23">
        <f>SUM(H208:K208)</f>
        <v>0</v>
      </c>
      <c r="G208" s="24"/>
      <c r="H208" s="23">
        <v>0</v>
      </c>
      <c r="I208" s="23">
        <v>0</v>
      </c>
      <c r="J208" s="23">
        <v>0</v>
      </c>
      <c r="K208" s="23">
        <v>0</v>
      </c>
    </row>
    <row r="209" spans="1:11" ht="22.5" customHeight="1">
      <c r="A209" s="59"/>
      <c r="B209" s="65"/>
      <c r="C209" s="34"/>
      <c r="D209" s="34"/>
      <c r="E209" s="5" t="s">
        <v>5</v>
      </c>
      <c r="F209" s="23">
        <f>SUM(H209:K209)</f>
        <v>0</v>
      </c>
      <c r="G209" s="24"/>
      <c r="H209" s="23">
        <v>0</v>
      </c>
      <c r="I209" s="23">
        <v>0</v>
      </c>
      <c r="J209" s="23">
        <v>0</v>
      </c>
      <c r="K209" s="23">
        <v>0</v>
      </c>
    </row>
    <row r="210" spans="1:11" ht="22.5" customHeight="1">
      <c r="A210" s="59"/>
      <c r="B210" s="66"/>
      <c r="C210" s="35"/>
      <c r="D210" s="35"/>
      <c r="E210" s="7" t="s">
        <v>6</v>
      </c>
      <c r="F210" s="23">
        <f>SUM(H210:K210)</f>
        <v>0</v>
      </c>
      <c r="G210" s="24"/>
      <c r="H210" s="23">
        <v>0</v>
      </c>
      <c r="I210" s="23">
        <v>0</v>
      </c>
      <c r="J210" s="23">
        <v>0</v>
      </c>
      <c r="K210" s="23">
        <v>0</v>
      </c>
    </row>
    <row r="211" spans="1:11" ht="22.5" customHeight="1">
      <c r="A211" s="59" t="s">
        <v>103</v>
      </c>
      <c r="B211" s="64" t="s">
        <v>49</v>
      </c>
      <c r="C211" s="33"/>
      <c r="D211" s="33" t="s">
        <v>50</v>
      </c>
      <c r="E211" s="5" t="s">
        <v>2</v>
      </c>
      <c r="F211" s="23">
        <f aca="true" t="shared" si="47" ref="F211:K211">SUM(F212:F216)</f>
        <v>0</v>
      </c>
      <c r="G211" s="23">
        <f t="shared" si="47"/>
        <v>0</v>
      </c>
      <c r="H211" s="23">
        <f t="shared" si="47"/>
        <v>0</v>
      </c>
      <c r="I211" s="23">
        <f t="shared" si="47"/>
        <v>0</v>
      </c>
      <c r="J211" s="23">
        <f t="shared" si="47"/>
        <v>0</v>
      </c>
      <c r="K211" s="23">
        <f t="shared" si="47"/>
        <v>0</v>
      </c>
    </row>
    <row r="212" spans="1:11" ht="22.5" customHeight="1">
      <c r="A212" s="59"/>
      <c r="B212" s="65"/>
      <c r="C212" s="34"/>
      <c r="D212" s="34"/>
      <c r="E212" s="5" t="s">
        <v>3</v>
      </c>
      <c r="F212" s="23">
        <f>SUM(H212:K212)</f>
        <v>0</v>
      </c>
      <c r="G212" s="24"/>
      <c r="H212" s="23">
        <v>0</v>
      </c>
      <c r="I212" s="23">
        <v>0</v>
      </c>
      <c r="J212" s="23">
        <v>0</v>
      </c>
      <c r="K212" s="23">
        <v>0</v>
      </c>
    </row>
    <row r="213" spans="1:11" ht="22.5" customHeight="1">
      <c r="A213" s="59"/>
      <c r="B213" s="65"/>
      <c r="C213" s="34"/>
      <c r="D213" s="34"/>
      <c r="E213" s="14" t="s">
        <v>76</v>
      </c>
      <c r="F213" s="23">
        <f>SUM(H213:K213)</f>
        <v>0</v>
      </c>
      <c r="G213" s="24"/>
      <c r="H213" s="23">
        <v>0</v>
      </c>
      <c r="I213" s="23">
        <v>0</v>
      </c>
      <c r="J213" s="23">
        <v>0</v>
      </c>
      <c r="K213" s="23">
        <v>0</v>
      </c>
    </row>
    <row r="214" spans="1:11" ht="22.5" customHeight="1">
      <c r="A214" s="59"/>
      <c r="B214" s="65"/>
      <c r="C214" s="34"/>
      <c r="D214" s="34"/>
      <c r="E214" s="5" t="s">
        <v>4</v>
      </c>
      <c r="F214" s="23">
        <f>SUM(H214:K214)</f>
        <v>0</v>
      </c>
      <c r="G214" s="24"/>
      <c r="H214" s="23">
        <v>0</v>
      </c>
      <c r="I214" s="23">
        <v>0</v>
      </c>
      <c r="J214" s="23">
        <v>0</v>
      </c>
      <c r="K214" s="23">
        <v>0</v>
      </c>
    </row>
    <row r="215" spans="1:11" ht="22.5" customHeight="1">
      <c r="A215" s="59"/>
      <c r="B215" s="65"/>
      <c r="C215" s="34"/>
      <c r="D215" s="34"/>
      <c r="E215" s="5" t="s">
        <v>5</v>
      </c>
      <c r="F215" s="23">
        <f>SUM(H215:K215)</f>
        <v>0</v>
      </c>
      <c r="G215" s="24"/>
      <c r="H215" s="23">
        <v>0</v>
      </c>
      <c r="I215" s="23">
        <v>0</v>
      </c>
      <c r="J215" s="23">
        <v>0</v>
      </c>
      <c r="K215" s="23">
        <v>0</v>
      </c>
    </row>
    <row r="216" spans="1:11" ht="22.5" customHeight="1">
      <c r="A216" s="59"/>
      <c r="B216" s="66"/>
      <c r="C216" s="35"/>
      <c r="D216" s="35"/>
      <c r="E216" s="7" t="s">
        <v>6</v>
      </c>
      <c r="F216" s="23">
        <f>SUM(H216:K216)</f>
        <v>0</v>
      </c>
      <c r="G216" s="24"/>
      <c r="H216" s="23">
        <v>0</v>
      </c>
      <c r="I216" s="23">
        <v>0</v>
      </c>
      <c r="J216" s="23">
        <v>0</v>
      </c>
      <c r="K216" s="23">
        <v>0</v>
      </c>
    </row>
    <row r="217" spans="1:11" ht="22.5" customHeight="1">
      <c r="A217" s="59" t="s">
        <v>104</v>
      </c>
      <c r="B217" s="79" t="s">
        <v>71</v>
      </c>
      <c r="C217" s="33"/>
      <c r="D217" s="76" t="s">
        <v>75</v>
      </c>
      <c r="E217" s="5" t="s">
        <v>2</v>
      </c>
      <c r="F217" s="23">
        <f aca="true" t="shared" si="48" ref="F217:K217">SUM(F218:F222)</f>
        <v>0</v>
      </c>
      <c r="G217" s="23">
        <f t="shared" si="48"/>
        <v>0</v>
      </c>
      <c r="H217" s="23">
        <f t="shared" si="48"/>
        <v>0</v>
      </c>
      <c r="I217" s="23">
        <f t="shared" si="48"/>
        <v>0</v>
      </c>
      <c r="J217" s="23">
        <f t="shared" si="48"/>
        <v>0</v>
      </c>
      <c r="K217" s="23">
        <f t="shared" si="48"/>
        <v>0</v>
      </c>
    </row>
    <row r="218" spans="1:11" ht="22.5" customHeight="1">
      <c r="A218" s="59"/>
      <c r="B218" s="80"/>
      <c r="C218" s="34"/>
      <c r="D218" s="77"/>
      <c r="E218" s="5" t="s">
        <v>3</v>
      </c>
      <c r="F218" s="23">
        <f>SUM(H218:K218)</f>
        <v>0</v>
      </c>
      <c r="G218" s="24"/>
      <c r="H218" s="23">
        <f>H224+H194</f>
        <v>0</v>
      </c>
      <c r="I218" s="23">
        <f>I224+I194</f>
        <v>0</v>
      </c>
      <c r="J218" s="23">
        <f>J224+J194</f>
        <v>0</v>
      </c>
      <c r="K218" s="23">
        <f>K224+K194</f>
        <v>0</v>
      </c>
    </row>
    <row r="219" spans="1:11" ht="22.5" customHeight="1">
      <c r="A219" s="59"/>
      <c r="B219" s="80"/>
      <c r="C219" s="34"/>
      <c r="D219" s="77"/>
      <c r="E219" s="14" t="s">
        <v>76</v>
      </c>
      <c r="F219" s="23">
        <f>SUM(H219:K219)</f>
        <v>0</v>
      </c>
      <c r="G219" s="24"/>
      <c r="H219" s="23">
        <v>0</v>
      </c>
      <c r="I219" s="23">
        <v>0</v>
      </c>
      <c r="J219" s="23">
        <v>0</v>
      </c>
      <c r="K219" s="23">
        <v>0</v>
      </c>
    </row>
    <row r="220" spans="1:11" ht="22.5" customHeight="1">
      <c r="A220" s="59"/>
      <c r="B220" s="80"/>
      <c r="C220" s="34"/>
      <c r="D220" s="77"/>
      <c r="E220" s="5" t="s">
        <v>4</v>
      </c>
      <c r="F220" s="23">
        <f>SUM(H220:K220)</f>
        <v>0</v>
      </c>
      <c r="G220" s="24"/>
      <c r="H220" s="23">
        <f aca="true" t="shared" si="49" ref="H220:K222">H226+H196</f>
        <v>0</v>
      </c>
      <c r="I220" s="23">
        <f t="shared" si="49"/>
        <v>0</v>
      </c>
      <c r="J220" s="23">
        <f>J226+J196</f>
        <v>0</v>
      </c>
      <c r="K220" s="23">
        <f t="shared" si="49"/>
        <v>0</v>
      </c>
    </row>
    <row r="221" spans="1:11" ht="22.5" customHeight="1">
      <c r="A221" s="59"/>
      <c r="B221" s="80"/>
      <c r="C221" s="34"/>
      <c r="D221" s="77"/>
      <c r="E221" s="5" t="s">
        <v>5</v>
      </c>
      <c r="F221" s="23">
        <f>SUM(H221:K221)</f>
        <v>0</v>
      </c>
      <c r="G221" s="24"/>
      <c r="H221" s="23">
        <f t="shared" si="49"/>
        <v>0</v>
      </c>
      <c r="I221" s="23">
        <f t="shared" si="49"/>
        <v>0</v>
      </c>
      <c r="J221" s="23">
        <f>J227+J197</f>
        <v>0</v>
      </c>
      <c r="K221" s="23">
        <f t="shared" si="49"/>
        <v>0</v>
      </c>
    </row>
    <row r="222" spans="1:11" ht="22.5" customHeight="1">
      <c r="A222" s="59"/>
      <c r="B222" s="81"/>
      <c r="C222" s="35"/>
      <c r="D222" s="78"/>
      <c r="E222" s="5" t="s">
        <v>6</v>
      </c>
      <c r="F222" s="23">
        <f>SUM(H222:K222)</f>
        <v>0</v>
      </c>
      <c r="G222" s="24"/>
      <c r="H222" s="23">
        <f t="shared" si="49"/>
        <v>0</v>
      </c>
      <c r="I222" s="23">
        <f t="shared" si="49"/>
        <v>0</v>
      </c>
      <c r="J222" s="23">
        <f>J228+J198</f>
        <v>0</v>
      </c>
      <c r="K222" s="23">
        <f t="shared" si="49"/>
        <v>0</v>
      </c>
    </row>
    <row r="223" spans="1:11" s="17" customFormat="1" ht="22.5" customHeight="1">
      <c r="A223" s="59" t="s">
        <v>105</v>
      </c>
      <c r="B223" s="64" t="s">
        <v>43</v>
      </c>
      <c r="C223" s="33"/>
      <c r="D223" s="61" t="s">
        <v>44</v>
      </c>
      <c r="E223" s="5" t="s">
        <v>2</v>
      </c>
      <c r="F223" s="23">
        <f aca="true" t="shared" si="50" ref="F223:K223">SUM(F224:F228)</f>
        <v>0</v>
      </c>
      <c r="G223" s="23">
        <f t="shared" si="50"/>
        <v>0</v>
      </c>
      <c r="H223" s="23">
        <f t="shared" si="50"/>
        <v>0</v>
      </c>
      <c r="I223" s="23">
        <f t="shared" si="50"/>
        <v>0</v>
      </c>
      <c r="J223" s="23">
        <f t="shared" si="50"/>
        <v>0</v>
      </c>
      <c r="K223" s="23">
        <f t="shared" si="50"/>
        <v>0</v>
      </c>
    </row>
    <row r="224" spans="1:11" s="17" customFormat="1" ht="22.5" customHeight="1">
      <c r="A224" s="59"/>
      <c r="B224" s="65"/>
      <c r="C224" s="34"/>
      <c r="D224" s="61"/>
      <c r="E224" s="5" t="s">
        <v>3</v>
      </c>
      <c r="F224" s="23">
        <f>SUM(H224:K224)</f>
        <v>0</v>
      </c>
      <c r="G224" s="24"/>
      <c r="H224" s="23">
        <f>H230</f>
        <v>0</v>
      </c>
      <c r="I224" s="23">
        <f>I230</f>
        <v>0</v>
      </c>
      <c r="J224" s="23">
        <f>J230</f>
        <v>0</v>
      </c>
      <c r="K224" s="23">
        <f>K230</f>
        <v>0</v>
      </c>
    </row>
    <row r="225" spans="1:11" s="17" customFormat="1" ht="22.5" customHeight="1">
      <c r="A225" s="59"/>
      <c r="B225" s="65"/>
      <c r="C225" s="34"/>
      <c r="D225" s="61"/>
      <c r="E225" s="14" t="s">
        <v>76</v>
      </c>
      <c r="F225" s="23">
        <f>SUM(H225:K225)</f>
        <v>0</v>
      </c>
      <c r="G225" s="24"/>
      <c r="H225" s="23">
        <v>0</v>
      </c>
      <c r="I225" s="23">
        <v>0</v>
      </c>
      <c r="J225" s="23">
        <v>0</v>
      </c>
      <c r="K225" s="23">
        <v>0</v>
      </c>
    </row>
    <row r="226" spans="1:11" s="17" customFormat="1" ht="22.5" customHeight="1">
      <c r="A226" s="59"/>
      <c r="B226" s="65"/>
      <c r="C226" s="34"/>
      <c r="D226" s="61"/>
      <c r="E226" s="5" t="s">
        <v>4</v>
      </c>
      <c r="F226" s="23">
        <f>SUM(H226:K226)</f>
        <v>0</v>
      </c>
      <c r="G226" s="24"/>
      <c r="H226" s="23">
        <f aca="true" t="shared" si="51" ref="H226:K228">H232</f>
        <v>0</v>
      </c>
      <c r="I226" s="23">
        <f t="shared" si="51"/>
        <v>0</v>
      </c>
      <c r="J226" s="23">
        <f>J232</f>
        <v>0</v>
      </c>
      <c r="K226" s="23">
        <f t="shared" si="51"/>
        <v>0</v>
      </c>
    </row>
    <row r="227" spans="1:11" s="17" customFormat="1" ht="22.5" customHeight="1">
      <c r="A227" s="59"/>
      <c r="B227" s="65"/>
      <c r="C227" s="34"/>
      <c r="D227" s="61"/>
      <c r="E227" s="5" t="s">
        <v>5</v>
      </c>
      <c r="F227" s="23">
        <f>SUM(H227:K227)</f>
        <v>0</v>
      </c>
      <c r="G227" s="24"/>
      <c r="H227" s="23">
        <f t="shared" si="51"/>
        <v>0</v>
      </c>
      <c r="I227" s="23">
        <f t="shared" si="51"/>
        <v>0</v>
      </c>
      <c r="J227" s="23">
        <f>J233</f>
        <v>0</v>
      </c>
      <c r="K227" s="23">
        <f t="shared" si="51"/>
        <v>0</v>
      </c>
    </row>
    <row r="228" spans="1:11" s="17" customFormat="1" ht="22.5" customHeight="1">
      <c r="A228" s="59"/>
      <c r="B228" s="65"/>
      <c r="C228" s="35"/>
      <c r="D228" s="33"/>
      <c r="E228" s="7" t="s">
        <v>6</v>
      </c>
      <c r="F228" s="23">
        <f>SUM(H228:K228)</f>
        <v>0</v>
      </c>
      <c r="G228" s="25"/>
      <c r="H228" s="23">
        <f t="shared" si="51"/>
        <v>0</v>
      </c>
      <c r="I228" s="23">
        <f t="shared" si="51"/>
        <v>0</v>
      </c>
      <c r="J228" s="23">
        <f>J234</f>
        <v>0</v>
      </c>
      <c r="K228" s="23">
        <f t="shared" si="51"/>
        <v>0</v>
      </c>
    </row>
    <row r="229" spans="1:11" ht="22.5" customHeight="1">
      <c r="A229" s="59" t="s">
        <v>106</v>
      </c>
      <c r="B229" s="64" t="s">
        <v>45</v>
      </c>
      <c r="C229" s="33"/>
      <c r="D229" s="33" t="s">
        <v>46</v>
      </c>
      <c r="E229" s="5" t="s">
        <v>2</v>
      </c>
      <c r="F229" s="23">
        <f aca="true" t="shared" si="52" ref="F229:K229">SUM(F230:F234)</f>
        <v>0</v>
      </c>
      <c r="G229" s="23">
        <f t="shared" si="52"/>
        <v>0</v>
      </c>
      <c r="H229" s="23">
        <f t="shared" si="52"/>
        <v>0</v>
      </c>
      <c r="I229" s="23">
        <f t="shared" si="52"/>
        <v>0</v>
      </c>
      <c r="J229" s="23">
        <f t="shared" si="52"/>
        <v>0</v>
      </c>
      <c r="K229" s="23">
        <f t="shared" si="52"/>
        <v>0</v>
      </c>
    </row>
    <row r="230" spans="1:11" ht="22.5" customHeight="1">
      <c r="A230" s="59"/>
      <c r="B230" s="65"/>
      <c r="C230" s="34"/>
      <c r="D230" s="34"/>
      <c r="E230" s="5" t="s">
        <v>3</v>
      </c>
      <c r="F230" s="23">
        <f aca="true" t="shared" si="53" ref="F230:F240">SUM(H230:K230)</f>
        <v>0</v>
      </c>
      <c r="G230" s="24"/>
      <c r="H230" s="23">
        <v>0</v>
      </c>
      <c r="I230" s="23">
        <v>0</v>
      </c>
      <c r="J230" s="23">
        <v>0</v>
      </c>
      <c r="K230" s="23">
        <v>0</v>
      </c>
    </row>
    <row r="231" spans="1:11" ht="22.5" customHeight="1">
      <c r="A231" s="59"/>
      <c r="B231" s="65"/>
      <c r="C231" s="34"/>
      <c r="D231" s="34"/>
      <c r="E231" s="14" t="s">
        <v>76</v>
      </c>
      <c r="F231" s="23">
        <f t="shared" si="53"/>
        <v>0</v>
      </c>
      <c r="G231" s="24"/>
      <c r="H231" s="23">
        <v>0</v>
      </c>
      <c r="I231" s="23">
        <v>0</v>
      </c>
      <c r="J231" s="23">
        <v>0</v>
      </c>
      <c r="K231" s="23">
        <v>0</v>
      </c>
    </row>
    <row r="232" spans="1:11" ht="22.5" customHeight="1">
      <c r="A232" s="59"/>
      <c r="B232" s="65"/>
      <c r="C232" s="34"/>
      <c r="D232" s="34"/>
      <c r="E232" s="5" t="s">
        <v>4</v>
      </c>
      <c r="F232" s="23">
        <f t="shared" si="53"/>
        <v>0</v>
      </c>
      <c r="G232" s="24"/>
      <c r="H232" s="23">
        <v>0</v>
      </c>
      <c r="I232" s="23">
        <v>0</v>
      </c>
      <c r="J232" s="23">
        <v>0</v>
      </c>
      <c r="K232" s="23">
        <v>0</v>
      </c>
    </row>
    <row r="233" spans="1:11" ht="22.5" customHeight="1">
      <c r="A233" s="59"/>
      <c r="B233" s="65"/>
      <c r="C233" s="34"/>
      <c r="D233" s="34"/>
      <c r="E233" s="5" t="s">
        <v>5</v>
      </c>
      <c r="F233" s="23">
        <f t="shared" si="53"/>
        <v>0</v>
      </c>
      <c r="G233" s="24"/>
      <c r="H233" s="23">
        <v>0</v>
      </c>
      <c r="I233" s="23">
        <v>0</v>
      </c>
      <c r="J233" s="23">
        <v>0</v>
      </c>
      <c r="K233" s="23">
        <v>0</v>
      </c>
    </row>
    <row r="234" spans="1:11" ht="22.5" customHeight="1">
      <c r="A234" s="59"/>
      <c r="B234" s="66"/>
      <c r="C234" s="35"/>
      <c r="D234" s="35"/>
      <c r="E234" s="7" t="s">
        <v>6</v>
      </c>
      <c r="F234" s="23">
        <f t="shared" si="53"/>
        <v>0</v>
      </c>
      <c r="G234" s="24"/>
      <c r="H234" s="23">
        <v>0</v>
      </c>
      <c r="I234" s="23">
        <v>0</v>
      </c>
      <c r="J234" s="23">
        <v>0</v>
      </c>
      <c r="K234" s="23">
        <v>0</v>
      </c>
    </row>
    <row r="235" spans="1:11" ht="22.5" customHeight="1">
      <c r="A235" s="39" t="s">
        <v>87</v>
      </c>
      <c r="B235" s="36" t="s">
        <v>94</v>
      </c>
      <c r="C235" s="33"/>
      <c r="D235" s="33" t="s">
        <v>108</v>
      </c>
      <c r="E235" s="16" t="s">
        <v>2</v>
      </c>
      <c r="F235" s="26">
        <f t="shared" si="53"/>
        <v>0</v>
      </c>
      <c r="G235" s="27"/>
      <c r="H235" s="26">
        <f>SUM(H236:H240)</f>
        <v>0</v>
      </c>
      <c r="I235" s="26">
        <f>SUM(I236:I240)</f>
        <v>0</v>
      </c>
      <c r="J235" s="26">
        <f>SUM(J236:J240)</f>
        <v>0</v>
      </c>
      <c r="K235" s="26">
        <f>SUM(K236:K240)</f>
        <v>0</v>
      </c>
    </row>
    <row r="236" spans="1:11" ht="22.5" customHeight="1">
      <c r="A236" s="40"/>
      <c r="B236" s="37"/>
      <c r="C236" s="34"/>
      <c r="D236" s="34"/>
      <c r="E236" s="16" t="s">
        <v>3</v>
      </c>
      <c r="F236" s="26">
        <f t="shared" si="53"/>
        <v>0</v>
      </c>
      <c r="G236" s="27"/>
      <c r="H236" s="26">
        <f aca="true" t="shared" si="54" ref="H236:K239">SUM(H237:H247)</f>
        <v>0</v>
      </c>
      <c r="I236" s="26">
        <f t="shared" si="54"/>
        <v>0</v>
      </c>
      <c r="J236" s="26">
        <f t="shared" si="54"/>
        <v>0</v>
      </c>
      <c r="K236" s="26">
        <f t="shared" si="54"/>
        <v>0</v>
      </c>
    </row>
    <row r="237" spans="1:11" ht="22.5" customHeight="1">
      <c r="A237" s="40"/>
      <c r="B237" s="37"/>
      <c r="C237" s="34"/>
      <c r="D237" s="34"/>
      <c r="E237" s="18" t="s">
        <v>76</v>
      </c>
      <c r="F237" s="26">
        <f t="shared" si="53"/>
        <v>0</v>
      </c>
      <c r="G237" s="27"/>
      <c r="H237" s="26">
        <f t="shared" si="54"/>
        <v>0</v>
      </c>
      <c r="I237" s="26">
        <f t="shared" si="54"/>
        <v>0</v>
      </c>
      <c r="J237" s="26">
        <f t="shared" si="54"/>
        <v>0</v>
      </c>
      <c r="K237" s="26">
        <f t="shared" si="54"/>
        <v>0</v>
      </c>
    </row>
    <row r="238" spans="1:11" ht="22.5" customHeight="1">
      <c r="A238" s="40"/>
      <c r="B238" s="37"/>
      <c r="C238" s="34"/>
      <c r="D238" s="34"/>
      <c r="E238" s="16" t="s">
        <v>4</v>
      </c>
      <c r="F238" s="26">
        <f t="shared" si="53"/>
        <v>0</v>
      </c>
      <c r="G238" s="27"/>
      <c r="H238" s="26">
        <f t="shared" si="54"/>
        <v>0</v>
      </c>
      <c r="I238" s="26">
        <f t="shared" si="54"/>
        <v>0</v>
      </c>
      <c r="J238" s="26">
        <f t="shared" si="54"/>
        <v>0</v>
      </c>
      <c r="K238" s="26">
        <f t="shared" si="54"/>
        <v>0</v>
      </c>
    </row>
    <row r="239" spans="1:11" ht="22.5" customHeight="1">
      <c r="A239" s="40"/>
      <c r="B239" s="37"/>
      <c r="C239" s="34"/>
      <c r="D239" s="34"/>
      <c r="E239" s="16" t="s">
        <v>5</v>
      </c>
      <c r="F239" s="26">
        <f t="shared" si="53"/>
        <v>0</v>
      </c>
      <c r="G239" s="27"/>
      <c r="H239" s="26">
        <f t="shared" si="54"/>
        <v>0</v>
      </c>
      <c r="I239" s="26">
        <f t="shared" si="54"/>
        <v>0</v>
      </c>
      <c r="J239" s="26">
        <f t="shared" si="54"/>
        <v>0</v>
      </c>
      <c r="K239" s="26">
        <f t="shared" si="54"/>
        <v>0</v>
      </c>
    </row>
    <row r="240" spans="1:11" ht="22.5" customHeight="1">
      <c r="A240" s="41"/>
      <c r="B240" s="38"/>
      <c r="C240" s="35"/>
      <c r="D240" s="35"/>
      <c r="E240" s="19" t="s">
        <v>6</v>
      </c>
      <c r="F240" s="26">
        <f t="shared" si="53"/>
        <v>0</v>
      </c>
      <c r="G240" s="27"/>
      <c r="H240" s="26">
        <f>SUM(H247:H251)</f>
        <v>0</v>
      </c>
      <c r="I240" s="26">
        <f>SUM(I247:I251)</f>
        <v>0</v>
      </c>
      <c r="J240" s="26">
        <f>SUM(J247:J251)</f>
        <v>0</v>
      </c>
      <c r="K240" s="26">
        <f>SUM(K247:K251)</f>
        <v>0</v>
      </c>
    </row>
    <row r="241" spans="1:11" ht="27.75" customHeight="1">
      <c r="A241" s="39" t="s">
        <v>88</v>
      </c>
      <c r="B241" s="36" t="s">
        <v>95</v>
      </c>
      <c r="C241" s="33"/>
      <c r="D241" s="33" t="s">
        <v>108</v>
      </c>
      <c r="E241" s="5" t="s">
        <v>2</v>
      </c>
      <c r="F241" s="23">
        <f aca="true" t="shared" si="55" ref="F241:K241">SUM(F242:F246)</f>
        <v>0</v>
      </c>
      <c r="G241" s="23">
        <f t="shared" si="55"/>
        <v>0</v>
      </c>
      <c r="H241" s="23">
        <f t="shared" si="55"/>
        <v>0</v>
      </c>
      <c r="I241" s="23">
        <f t="shared" si="55"/>
        <v>0</v>
      </c>
      <c r="J241" s="23">
        <f t="shared" si="55"/>
        <v>0</v>
      </c>
      <c r="K241" s="23">
        <f t="shared" si="55"/>
        <v>0</v>
      </c>
    </row>
    <row r="242" spans="1:11" ht="27.75" customHeight="1">
      <c r="A242" s="40"/>
      <c r="B242" s="37"/>
      <c r="C242" s="34"/>
      <c r="D242" s="34"/>
      <c r="E242" s="5" t="s">
        <v>3</v>
      </c>
      <c r="F242" s="23">
        <f>SUM(H242:K242)</f>
        <v>0</v>
      </c>
      <c r="G242" s="24"/>
      <c r="H242" s="23">
        <v>0</v>
      </c>
      <c r="I242" s="23">
        <v>0</v>
      </c>
      <c r="J242" s="23">
        <v>0</v>
      </c>
      <c r="K242" s="23">
        <v>0</v>
      </c>
    </row>
    <row r="243" spans="1:11" ht="27.75" customHeight="1">
      <c r="A243" s="40"/>
      <c r="B243" s="37"/>
      <c r="C243" s="34"/>
      <c r="D243" s="34"/>
      <c r="E243" s="14" t="s">
        <v>76</v>
      </c>
      <c r="F243" s="23">
        <f>SUM(H243:K243)</f>
        <v>0</v>
      </c>
      <c r="G243" s="24"/>
      <c r="H243" s="23">
        <v>0</v>
      </c>
      <c r="I243" s="23">
        <v>0</v>
      </c>
      <c r="J243" s="23">
        <v>0</v>
      </c>
      <c r="K243" s="23">
        <v>0</v>
      </c>
    </row>
    <row r="244" spans="1:11" ht="27.75" customHeight="1">
      <c r="A244" s="40"/>
      <c r="B244" s="37"/>
      <c r="C244" s="34"/>
      <c r="D244" s="34"/>
      <c r="E244" s="5" t="s">
        <v>4</v>
      </c>
      <c r="F244" s="23">
        <f>SUM(H244:K244)</f>
        <v>0</v>
      </c>
      <c r="G244" s="24"/>
      <c r="H244" s="23">
        <v>0</v>
      </c>
      <c r="I244" s="23">
        <v>0</v>
      </c>
      <c r="J244" s="23">
        <v>0</v>
      </c>
      <c r="K244" s="23">
        <v>0</v>
      </c>
    </row>
    <row r="245" spans="1:11" ht="27.75" customHeight="1">
      <c r="A245" s="40"/>
      <c r="B245" s="37"/>
      <c r="C245" s="34"/>
      <c r="D245" s="34"/>
      <c r="E245" s="5" t="s">
        <v>5</v>
      </c>
      <c r="F245" s="23">
        <f>SUM(H245:K245)</f>
        <v>0</v>
      </c>
      <c r="G245" s="24"/>
      <c r="H245" s="23">
        <v>0</v>
      </c>
      <c r="I245" s="23">
        <v>0</v>
      </c>
      <c r="J245" s="23">
        <v>0</v>
      </c>
      <c r="K245" s="23">
        <v>0</v>
      </c>
    </row>
    <row r="246" spans="1:11" ht="27.75" customHeight="1">
      <c r="A246" s="41"/>
      <c r="B246" s="38"/>
      <c r="C246" s="35"/>
      <c r="D246" s="35"/>
      <c r="E246" s="7" t="s">
        <v>6</v>
      </c>
      <c r="F246" s="23">
        <f>SUM(H246:K246)</f>
        <v>0</v>
      </c>
      <c r="G246" s="24"/>
      <c r="H246" s="23">
        <v>0</v>
      </c>
      <c r="I246" s="23">
        <v>0</v>
      </c>
      <c r="J246" s="23">
        <v>0</v>
      </c>
      <c r="K246" s="23">
        <v>0</v>
      </c>
    </row>
    <row r="247" spans="1:11" ht="27.75" customHeight="1">
      <c r="A247" s="42" t="s">
        <v>89</v>
      </c>
      <c r="B247" s="44" t="s">
        <v>96</v>
      </c>
      <c r="C247" s="33"/>
      <c r="D247" s="33" t="s">
        <v>108</v>
      </c>
      <c r="E247" s="5" t="s">
        <v>2</v>
      </c>
      <c r="F247" s="23">
        <f aca="true" t="shared" si="56" ref="F247:K247">SUM(F248:F252)</f>
        <v>0</v>
      </c>
      <c r="G247" s="23">
        <f t="shared" si="56"/>
        <v>0</v>
      </c>
      <c r="H247" s="23">
        <f t="shared" si="56"/>
        <v>0</v>
      </c>
      <c r="I247" s="23">
        <f t="shared" si="56"/>
        <v>0</v>
      </c>
      <c r="J247" s="23">
        <f t="shared" si="56"/>
        <v>0</v>
      </c>
      <c r="K247" s="23">
        <f t="shared" si="56"/>
        <v>0</v>
      </c>
    </row>
    <row r="248" spans="1:11" ht="27.75" customHeight="1">
      <c r="A248" s="43"/>
      <c r="B248" s="45"/>
      <c r="C248" s="34"/>
      <c r="D248" s="34"/>
      <c r="E248" s="5" t="s">
        <v>3</v>
      </c>
      <c r="F248" s="23">
        <f>SUM(H248:K248)</f>
        <v>0</v>
      </c>
      <c r="G248" s="23">
        <f aca="true" t="shared" si="57" ref="G248:K252">SUM(I236:L236)</f>
        <v>0</v>
      </c>
      <c r="H248" s="23">
        <f t="shared" si="57"/>
        <v>0</v>
      </c>
      <c r="I248" s="23">
        <f t="shared" si="57"/>
        <v>0</v>
      </c>
      <c r="J248" s="23">
        <f t="shared" si="57"/>
        <v>0</v>
      </c>
      <c r="K248" s="23">
        <f t="shared" si="57"/>
        <v>0</v>
      </c>
    </row>
    <row r="249" spans="1:11" ht="27.75" customHeight="1">
      <c r="A249" s="43"/>
      <c r="B249" s="45"/>
      <c r="C249" s="34"/>
      <c r="D249" s="34"/>
      <c r="E249" s="14" t="s">
        <v>76</v>
      </c>
      <c r="F249" s="23">
        <f>SUM(H249:K249)</f>
        <v>0</v>
      </c>
      <c r="G249" s="23">
        <f t="shared" si="57"/>
        <v>0</v>
      </c>
      <c r="H249" s="23">
        <f t="shared" si="57"/>
        <v>0</v>
      </c>
      <c r="I249" s="23">
        <f t="shared" si="57"/>
        <v>0</v>
      </c>
      <c r="J249" s="23">
        <f t="shared" si="57"/>
        <v>0</v>
      </c>
      <c r="K249" s="23">
        <f t="shared" si="57"/>
        <v>0</v>
      </c>
    </row>
    <row r="250" spans="1:11" ht="27.75" customHeight="1">
      <c r="A250" s="43"/>
      <c r="B250" s="45"/>
      <c r="C250" s="34"/>
      <c r="D250" s="34"/>
      <c r="E250" s="5" t="s">
        <v>4</v>
      </c>
      <c r="F250" s="23">
        <f>SUM(H250:K250)</f>
        <v>0</v>
      </c>
      <c r="G250" s="23">
        <f t="shared" si="57"/>
        <v>0</v>
      </c>
      <c r="H250" s="23">
        <f t="shared" si="57"/>
        <v>0</v>
      </c>
      <c r="I250" s="23">
        <f t="shared" si="57"/>
        <v>0</v>
      </c>
      <c r="J250" s="23">
        <f t="shared" si="57"/>
        <v>0</v>
      </c>
      <c r="K250" s="23">
        <f t="shared" si="57"/>
        <v>0</v>
      </c>
    </row>
    <row r="251" spans="1:11" ht="27.75" customHeight="1">
      <c r="A251" s="43"/>
      <c r="B251" s="45"/>
      <c r="C251" s="34"/>
      <c r="D251" s="34"/>
      <c r="E251" s="5" t="s">
        <v>5</v>
      </c>
      <c r="F251" s="23">
        <f>SUM(H251:K251)</f>
        <v>0</v>
      </c>
      <c r="G251" s="23">
        <f t="shared" si="57"/>
        <v>0</v>
      </c>
      <c r="H251" s="23">
        <f t="shared" si="57"/>
        <v>0</v>
      </c>
      <c r="I251" s="23">
        <f t="shared" si="57"/>
        <v>0</v>
      </c>
      <c r="J251" s="23">
        <f t="shared" si="57"/>
        <v>0</v>
      </c>
      <c r="K251" s="23">
        <f t="shared" si="57"/>
        <v>0</v>
      </c>
    </row>
    <row r="252" spans="1:11" ht="15">
      <c r="A252" s="43"/>
      <c r="B252" s="45"/>
      <c r="C252" s="34"/>
      <c r="D252" s="34"/>
      <c r="E252" s="7" t="s">
        <v>6</v>
      </c>
      <c r="F252" s="23">
        <f>SUM(H252:K252)</f>
        <v>0</v>
      </c>
      <c r="G252" s="23">
        <f t="shared" si="57"/>
        <v>0</v>
      </c>
      <c r="H252" s="23">
        <f t="shared" si="57"/>
        <v>0</v>
      </c>
      <c r="I252" s="23">
        <f t="shared" si="57"/>
        <v>0</v>
      </c>
      <c r="J252" s="23">
        <f t="shared" si="57"/>
        <v>0</v>
      </c>
      <c r="K252" s="23">
        <f t="shared" si="57"/>
        <v>0</v>
      </c>
    </row>
    <row r="253" spans="1:11" ht="17.25" customHeight="1">
      <c r="A253" s="59"/>
      <c r="B253" s="60" t="s">
        <v>51</v>
      </c>
      <c r="C253" s="61"/>
      <c r="D253" s="61"/>
      <c r="E253" s="5" t="s">
        <v>2</v>
      </c>
      <c r="F253" s="21">
        <f>SUM(F254:F258)</f>
        <v>3116541.35294195</v>
      </c>
      <c r="G253" s="21">
        <f>SUM(G254:G258)</f>
        <v>0</v>
      </c>
      <c r="H253" s="21">
        <f>H254+H255+H256+H257+H258</f>
        <v>1748531.7168419498</v>
      </c>
      <c r="I253" s="21">
        <f>SUM(I254:I258)</f>
        <v>557619.63348</v>
      </c>
      <c r="J253" s="21">
        <f>SUM(J254:J258)</f>
        <v>432850.51055999997</v>
      </c>
      <c r="K253" s="21">
        <f>SUM(K254:K258)</f>
        <v>377539.49205999996</v>
      </c>
    </row>
    <row r="254" spans="1:11" ht="17.25" customHeight="1">
      <c r="A254" s="59"/>
      <c r="B254" s="60"/>
      <c r="C254" s="61"/>
      <c r="D254" s="61"/>
      <c r="E254" s="5" t="s">
        <v>3</v>
      </c>
      <c r="F254" s="21">
        <f>SUM(H254:K254)</f>
        <v>161858.02611</v>
      </c>
      <c r="G254" s="22"/>
      <c r="H254" s="21">
        <f>H8+H50+H152+H128+H134+H164+H188+H182</f>
        <v>77842.94437</v>
      </c>
      <c r="I254" s="21">
        <f>I8+I50+I152+I128+I134+I164+I188+I182</f>
        <v>29632.50348</v>
      </c>
      <c r="J254" s="21">
        <f>J8+J50+J152+J128+J134+J164+J188+J182</f>
        <v>26669.25313</v>
      </c>
      <c r="K254" s="21">
        <f>K8+K50+K152+K128+K134+K164+K188+K182</f>
        <v>27713.32513</v>
      </c>
    </row>
    <row r="255" spans="1:11" ht="17.25" customHeight="1">
      <c r="A255" s="59"/>
      <c r="B255" s="60"/>
      <c r="C255" s="61"/>
      <c r="D255" s="61"/>
      <c r="E255" s="14" t="s">
        <v>76</v>
      </c>
      <c r="F255" s="21">
        <f>SUM(H255:K255)</f>
        <v>1419363.752</v>
      </c>
      <c r="G255" s="22"/>
      <c r="H255" s="21">
        <f aca="true" t="shared" si="58" ref="H255:K258">H9+H51+H153+H129+H135+H165+H189+H183</f>
        <v>1350000</v>
      </c>
      <c r="I255" s="21">
        <f t="shared" si="58"/>
        <v>69363.752</v>
      </c>
      <c r="J255" s="21">
        <f t="shared" si="58"/>
        <v>0</v>
      </c>
      <c r="K255" s="21">
        <f t="shared" si="58"/>
        <v>0</v>
      </c>
    </row>
    <row r="256" spans="1:11" ht="17.25" customHeight="1">
      <c r="A256" s="59"/>
      <c r="B256" s="60"/>
      <c r="C256" s="61"/>
      <c r="D256" s="61"/>
      <c r="E256" s="5" t="s">
        <v>4</v>
      </c>
      <c r="F256" s="21">
        <f>SUM(H256:K256)</f>
        <v>111070.35329000001</v>
      </c>
      <c r="G256" s="22"/>
      <c r="H256" s="21">
        <f t="shared" si="58"/>
        <v>1855.68</v>
      </c>
      <c r="I256" s="21">
        <f t="shared" si="58"/>
        <v>14558.68793</v>
      </c>
      <c r="J256" s="21">
        <f t="shared" si="58"/>
        <v>80097.29743</v>
      </c>
      <c r="K256" s="21">
        <f t="shared" si="58"/>
        <v>14558.68793</v>
      </c>
    </row>
    <row r="257" spans="1:11" ht="17.25" customHeight="1">
      <c r="A257" s="59"/>
      <c r="B257" s="60"/>
      <c r="C257" s="61"/>
      <c r="D257" s="61"/>
      <c r="E257" s="5" t="s">
        <v>5</v>
      </c>
      <c r="F257" s="21">
        <f>SUM(H257:K257)</f>
        <v>1424249.22154195</v>
      </c>
      <c r="G257" s="22"/>
      <c r="H257" s="21">
        <f t="shared" si="58"/>
        <v>318833.09247195</v>
      </c>
      <c r="I257" s="21">
        <f t="shared" si="58"/>
        <v>444064.69007</v>
      </c>
      <c r="J257" s="21">
        <f t="shared" si="58"/>
        <v>326083.95999999996</v>
      </c>
      <c r="K257" s="21">
        <f t="shared" si="58"/>
        <v>335267.479</v>
      </c>
    </row>
    <row r="258" spans="1:11" ht="17.25" customHeight="1">
      <c r="A258" s="59"/>
      <c r="B258" s="60"/>
      <c r="C258" s="61"/>
      <c r="D258" s="61"/>
      <c r="E258" s="5" t="s">
        <v>6</v>
      </c>
      <c r="F258" s="21">
        <f>SUM(H258:K258)</f>
        <v>0</v>
      </c>
      <c r="G258" s="22"/>
      <c r="H258" s="21">
        <f t="shared" si="58"/>
        <v>0</v>
      </c>
      <c r="I258" s="21">
        <f t="shared" si="58"/>
        <v>0</v>
      </c>
      <c r="J258" s="21">
        <f t="shared" si="58"/>
        <v>0</v>
      </c>
      <c r="K258" s="21">
        <f t="shared" si="58"/>
        <v>0</v>
      </c>
    </row>
    <row r="259" spans="1:11" ht="15">
      <c r="A259" s="12"/>
      <c r="B259" s="8"/>
      <c r="C259" s="8"/>
      <c r="D259" s="1"/>
      <c r="E259" s="1"/>
      <c r="F259" s="30"/>
      <c r="G259" s="8"/>
      <c r="H259" s="8"/>
      <c r="I259" s="8"/>
      <c r="J259" s="8"/>
      <c r="K259" s="8"/>
    </row>
    <row r="260" spans="1:11" ht="15">
      <c r="A260" s="10"/>
      <c r="B260" s="8"/>
      <c r="C260" s="8"/>
      <c r="D260" s="1"/>
      <c r="E260" s="1"/>
      <c r="F260" s="8"/>
      <c r="G260" s="8"/>
      <c r="H260" s="8"/>
      <c r="I260" s="8"/>
      <c r="J260" s="8"/>
      <c r="K260" s="8"/>
    </row>
    <row r="261" spans="1:11" ht="15">
      <c r="A261" s="10"/>
      <c r="B261" s="8"/>
      <c r="C261" s="8"/>
      <c r="D261" s="1"/>
      <c r="E261" s="1"/>
      <c r="F261" s="8"/>
      <c r="G261" s="8"/>
      <c r="H261" s="8"/>
      <c r="I261" s="30"/>
      <c r="J261" s="8"/>
      <c r="K261" s="8"/>
    </row>
    <row r="262" spans="1:11" ht="15">
      <c r="A262" s="10"/>
      <c r="B262" s="8"/>
      <c r="C262" s="8"/>
      <c r="D262" s="1"/>
      <c r="E262" s="1"/>
      <c r="F262" s="8"/>
      <c r="G262" s="8"/>
      <c r="H262" s="8"/>
      <c r="I262" s="8"/>
      <c r="J262" s="8"/>
      <c r="K262" s="8"/>
    </row>
    <row r="263" spans="1:11" ht="15">
      <c r="A263" s="10"/>
      <c r="B263" s="8"/>
      <c r="C263" s="8"/>
      <c r="D263" s="1"/>
      <c r="E263" s="1"/>
      <c r="F263" s="8"/>
      <c r="G263" s="8"/>
      <c r="H263" s="8"/>
      <c r="I263" s="8"/>
      <c r="J263" s="8"/>
      <c r="K263" s="8"/>
    </row>
    <row r="264" ht="15.75">
      <c r="E264" s="6"/>
    </row>
    <row r="265" ht="15.75">
      <c r="E265" s="6"/>
    </row>
    <row r="266" spans="1:11" ht="15">
      <c r="A266" s="11"/>
      <c r="B266" s="1"/>
      <c r="C266" s="8"/>
      <c r="D266" s="1"/>
      <c r="E266" s="6"/>
      <c r="F266" s="8"/>
      <c r="G266" s="8"/>
      <c r="H266" s="8"/>
      <c r="I266" s="8"/>
      <c r="J266" s="8"/>
      <c r="K266" s="8"/>
    </row>
  </sheetData>
  <sheetProtection/>
  <mergeCells count="179">
    <mergeCell ref="A151:A156"/>
    <mergeCell ref="B151:B156"/>
    <mergeCell ref="C151:C156"/>
    <mergeCell ref="D151:D156"/>
    <mergeCell ref="A157:A162"/>
    <mergeCell ref="B157:B162"/>
    <mergeCell ref="C157:C162"/>
    <mergeCell ref="D157:D162"/>
    <mergeCell ref="C43:C48"/>
    <mergeCell ref="D43:D48"/>
    <mergeCell ref="A37:A42"/>
    <mergeCell ref="B37:B42"/>
    <mergeCell ref="C37:C42"/>
    <mergeCell ref="D37:D42"/>
    <mergeCell ref="A205:A210"/>
    <mergeCell ref="B205:B210"/>
    <mergeCell ref="A193:A198"/>
    <mergeCell ref="B193:B198"/>
    <mergeCell ref="C193:C198"/>
    <mergeCell ref="D193:D198"/>
    <mergeCell ref="A211:A216"/>
    <mergeCell ref="B211:B216"/>
    <mergeCell ref="C211:C216"/>
    <mergeCell ref="D211:D216"/>
    <mergeCell ref="A199:A204"/>
    <mergeCell ref="B199:B204"/>
    <mergeCell ref="C205:C210"/>
    <mergeCell ref="D205:D210"/>
    <mergeCell ref="C199:C204"/>
    <mergeCell ref="D199:D204"/>
    <mergeCell ref="D217:D222"/>
    <mergeCell ref="A223:A228"/>
    <mergeCell ref="B223:B228"/>
    <mergeCell ref="C223:C228"/>
    <mergeCell ref="D223:D228"/>
    <mergeCell ref="B217:B222"/>
    <mergeCell ref="C79:C84"/>
    <mergeCell ref="D79:D84"/>
    <mergeCell ref="B115:B120"/>
    <mergeCell ref="A115:A120"/>
    <mergeCell ref="C115:C120"/>
    <mergeCell ref="D115:D120"/>
    <mergeCell ref="A97:A102"/>
    <mergeCell ref="B97:B102"/>
    <mergeCell ref="D97:D102"/>
    <mergeCell ref="C103:C108"/>
    <mergeCell ref="D67:D72"/>
    <mergeCell ref="A73:A78"/>
    <mergeCell ref="B73:B78"/>
    <mergeCell ref="C73:C78"/>
    <mergeCell ref="D73:D78"/>
    <mergeCell ref="C49:C54"/>
    <mergeCell ref="D49:D54"/>
    <mergeCell ref="D55:D60"/>
    <mergeCell ref="A61:A66"/>
    <mergeCell ref="D61:D66"/>
    <mergeCell ref="D19:D24"/>
    <mergeCell ref="A19:A24"/>
    <mergeCell ref="A127:A132"/>
    <mergeCell ref="B127:B132"/>
    <mergeCell ref="C127:C132"/>
    <mergeCell ref="A133:A138"/>
    <mergeCell ref="A67:A72"/>
    <mergeCell ref="B67:B72"/>
    <mergeCell ref="B133:B138"/>
    <mergeCell ref="B103:B108"/>
    <mergeCell ref="A3:K3"/>
    <mergeCell ref="A4:A5"/>
    <mergeCell ref="F4:F5"/>
    <mergeCell ref="G4:K4"/>
    <mergeCell ref="H2:K2"/>
    <mergeCell ref="B4:B5"/>
    <mergeCell ref="C4:C5"/>
    <mergeCell ref="D4:D5"/>
    <mergeCell ref="E4:E5"/>
    <mergeCell ref="C31:C36"/>
    <mergeCell ref="C121:C126"/>
    <mergeCell ref="A145:A150"/>
    <mergeCell ref="A31:A36"/>
    <mergeCell ref="B31:B36"/>
    <mergeCell ref="A25:A30"/>
    <mergeCell ref="C67:C72"/>
    <mergeCell ref="B61:B66"/>
    <mergeCell ref="C61:C66"/>
    <mergeCell ref="C55:C60"/>
    <mergeCell ref="B145:B150"/>
    <mergeCell ref="B163:B168"/>
    <mergeCell ref="C163:C168"/>
    <mergeCell ref="D145:D150"/>
    <mergeCell ref="C175:C180"/>
    <mergeCell ref="D175:D180"/>
    <mergeCell ref="B139:B144"/>
    <mergeCell ref="A109:A114"/>
    <mergeCell ref="B109:B114"/>
    <mergeCell ref="D103:D108"/>
    <mergeCell ref="A121:A126"/>
    <mergeCell ref="D121:D126"/>
    <mergeCell ref="C133:C138"/>
    <mergeCell ref="D133:D138"/>
    <mergeCell ref="D127:D132"/>
    <mergeCell ref="D139:D144"/>
    <mergeCell ref="A103:A108"/>
    <mergeCell ref="B25:B30"/>
    <mergeCell ref="A79:A84"/>
    <mergeCell ref="A49:A54"/>
    <mergeCell ref="B49:B54"/>
    <mergeCell ref="B79:B84"/>
    <mergeCell ref="A43:A48"/>
    <mergeCell ref="B43:B48"/>
    <mergeCell ref="D13:D18"/>
    <mergeCell ref="A7:A12"/>
    <mergeCell ref="B7:B12"/>
    <mergeCell ref="A85:A90"/>
    <mergeCell ref="B85:B90"/>
    <mergeCell ref="C25:C30"/>
    <mergeCell ref="D25:D30"/>
    <mergeCell ref="B19:B24"/>
    <mergeCell ref="D7:D12"/>
    <mergeCell ref="A55:A60"/>
    <mergeCell ref="C97:C102"/>
    <mergeCell ref="C7:C12"/>
    <mergeCell ref="C85:C90"/>
    <mergeCell ref="A91:A96"/>
    <mergeCell ref="B91:B96"/>
    <mergeCell ref="A13:A18"/>
    <mergeCell ref="C19:C24"/>
    <mergeCell ref="B55:B60"/>
    <mergeCell ref="B13:B18"/>
    <mergeCell ref="C13:C18"/>
    <mergeCell ref="D85:D90"/>
    <mergeCell ref="A229:A234"/>
    <mergeCell ref="B229:B234"/>
    <mergeCell ref="C229:C234"/>
    <mergeCell ref="D31:D36"/>
    <mergeCell ref="D91:D96"/>
    <mergeCell ref="C91:C96"/>
    <mergeCell ref="C145:C150"/>
    <mergeCell ref="C139:C144"/>
    <mergeCell ref="C109:C114"/>
    <mergeCell ref="A253:A258"/>
    <mergeCell ref="B253:B258"/>
    <mergeCell ref="C253:C258"/>
    <mergeCell ref="D253:D258"/>
    <mergeCell ref="D187:D192"/>
    <mergeCell ref="A217:A222"/>
    <mergeCell ref="B187:B192"/>
    <mergeCell ref="A187:A192"/>
    <mergeCell ref="C187:C192"/>
    <mergeCell ref="D229:D234"/>
    <mergeCell ref="D181:D186"/>
    <mergeCell ref="G121:G123"/>
    <mergeCell ref="A175:A180"/>
    <mergeCell ref="B175:B180"/>
    <mergeCell ref="D109:D114"/>
    <mergeCell ref="A163:A168"/>
    <mergeCell ref="D169:D174"/>
    <mergeCell ref="D163:D168"/>
    <mergeCell ref="B121:B126"/>
    <mergeCell ref="A139:A144"/>
    <mergeCell ref="C235:C240"/>
    <mergeCell ref="B235:B240"/>
    <mergeCell ref="A235:A240"/>
    <mergeCell ref="A169:A174"/>
    <mergeCell ref="B169:B174"/>
    <mergeCell ref="C169:C174"/>
    <mergeCell ref="A181:A186"/>
    <mergeCell ref="B181:B186"/>
    <mergeCell ref="C181:C186"/>
    <mergeCell ref="C217:C222"/>
    <mergeCell ref="H1:K1"/>
    <mergeCell ref="D241:D246"/>
    <mergeCell ref="B241:B246"/>
    <mergeCell ref="A241:A246"/>
    <mergeCell ref="C241:C246"/>
    <mergeCell ref="A247:A252"/>
    <mergeCell ref="B247:B252"/>
    <mergeCell ref="C247:C252"/>
    <mergeCell ref="D247:D252"/>
    <mergeCell ref="D235:D240"/>
  </mergeCells>
  <printOptions/>
  <pageMargins left="0.5905511811023623" right="0.5905511811023623" top="0.7874015748031497" bottom="0.3937007874015748" header="0" footer="0"/>
  <pageSetup fitToHeight="0" fitToWidth="1" horizontalDpi="600" verticalDpi="600" orientation="landscape" paperSize="9" scale="65" r:id="rId1"/>
  <rowBreaks count="8" manualBreakCount="8">
    <brk id="30" max="10" man="1"/>
    <brk id="60" max="10" man="1"/>
    <brk id="90" max="10" man="1"/>
    <brk id="120" max="10" man="1"/>
    <brk id="153" max="10" man="1"/>
    <brk id="180" max="10" man="1"/>
    <brk id="210" max="10" man="1"/>
    <brk id="2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2022-05-17T07:00:44Z</dcterms:modified>
  <cp:category/>
  <cp:version/>
  <cp:contentType/>
  <cp:contentStatus/>
</cp:coreProperties>
</file>